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2\Neratovice\"/>
    </mc:Choice>
  </mc:AlternateContent>
  <xr:revisionPtr revIDLastSave="0" documentId="13_ncr:1_{F2C9207D-9E98-4DE5-9D4E-C40A975C42E1}" xr6:coauthVersionLast="47" xr6:coauthVersionMax="47" xr10:uidLastSave="{00000000-0000-0000-0000-000000000000}"/>
  <bookViews>
    <workbookView xWindow="-120" yWindow="-120" windowWidth="29040" windowHeight="15840" xr2:uid="{A3088B5E-0044-4EA5-9E95-04D4B9C2D4F3}"/>
  </bookViews>
  <sheets>
    <sheet name="Rekapitulace stavby" sheetId="1" r:id="rId1"/>
    <sheet name="Stavební úpravy Školní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10" i="2" l="1"/>
  <c r="BI310" i="2"/>
  <c r="BH310" i="2"/>
  <c r="BG310" i="2"/>
  <c r="BF310" i="2"/>
  <c r="T310" i="2"/>
  <c r="R310" i="2"/>
  <c r="R308" i="2" s="1"/>
  <c r="P310" i="2"/>
  <c r="J310" i="2"/>
  <c r="BE310" i="2" s="1"/>
  <c r="BK309" i="2"/>
  <c r="BK308" i="2" s="1"/>
  <c r="J308" i="2" s="1"/>
  <c r="J113" i="2" s="1"/>
  <c r="BI309" i="2"/>
  <c r="BH309" i="2"/>
  <c r="BG309" i="2"/>
  <c r="BF309" i="2"/>
  <c r="BE309" i="2"/>
  <c r="T309" i="2"/>
  <c r="R309" i="2"/>
  <c r="P309" i="2"/>
  <c r="J309" i="2"/>
  <c r="T308" i="2"/>
  <c r="P308" i="2"/>
  <c r="BK307" i="2"/>
  <c r="BK306" i="2" s="1"/>
  <c r="J306" i="2" s="1"/>
  <c r="J112" i="2" s="1"/>
  <c r="BI307" i="2"/>
  <c r="BH307" i="2"/>
  <c r="BG307" i="2"/>
  <c r="BF307" i="2"/>
  <c r="T307" i="2"/>
  <c r="T306" i="2" s="1"/>
  <c r="R307" i="2"/>
  <c r="P307" i="2"/>
  <c r="J307" i="2"/>
  <c r="BE307" i="2" s="1"/>
  <c r="R306" i="2"/>
  <c r="P306" i="2"/>
  <c r="BK305" i="2"/>
  <c r="BI305" i="2"/>
  <c r="BH305" i="2"/>
  <c r="BG305" i="2"/>
  <c r="BF305" i="2"/>
  <c r="T305" i="2"/>
  <c r="R305" i="2"/>
  <c r="P305" i="2"/>
  <c r="J305" i="2"/>
  <c r="BE305" i="2" s="1"/>
  <c r="BK304" i="2"/>
  <c r="BI304" i="2"/>
  <c r="BH304" i="2"/>
  <c r="BG304" i="2"/>
  <c r="BF304" i="2"/>
  <c r="T304" i="2"/>
  <c r="R304" i="2"/>
  <c r="P304" i="2"/>
  <c r="J304" i="2"/>
  <c r="BE304" i="2" s="1"/>
  <c r="BK303" i="2"/>
  <c r="BI303" i="2"/>
  <c r="BH303" i="2"/>
  <c r="BG303" i="2"/>
  <c r="BF303" i="2"/>
  <c r="T303" i="2"/>
  <c r="R303" i="2"/>
  <c r="P303" i="2"/>
  <c r="J303" i="2"/>
  <c r="BE303" i="2" s="1"/>
  <c r="BK302" i="2"/>
  <c r="BI302" i="2"/>
  <c r="BH302" i="2"/>
  <c r="BG302" i="2"/>
  <c r="BF302" i="2"/>
  <c r="T302" i="2"/>
  <c r="R302" i="2"/>
  <c r="P302" i="2"/>
  <c r="J302" i="2"/>
  <c r="BE302" i="2" s="1"/>
  <c r="BK301" i="2"/>
  <c r="BI301" i="2"/>
  <c r="BH301" i="2"/>
  <c r="BG301" i="2"/>
  <c r="BF301" i="2"/>
  <c r="BE301" i="2"/>
  <c r="T301" i="2"/>
  <c r="R301" i="2"/>
  <c r="P301" i="2"/>
  <c r="J301" i="2"/>
  <c r="BK300" i="2"/>
  <c r="BI300" i="2"/>
  <c r="BH300" i="2"/>
  <c r="BG300" i="2"/>
  <c r="BF300" i="2"/>
  <c r="T300" i="2"/>
  <c r="R300" i="2"/>
  <c r="P300" i="2"/>
  <c r="J300" i="2"/>
  <c r="BE300" i="2" s="1"/>
  <c r="BK299" i="2"/>
  <c r="BI299" i="2"/>
  <c r="BH299" i="2"/>
  <c r="BG299" i="2"/>
  <c r="BF299" i="2"/>
  <c r="T299" i="2"/>
  <c r="R299" i="2"/>
  <c r="P299" i="2"/>
  <c r="J299" i="2"/>
  <c r="BE299" i="2" s="1"/>
  <c r="BK298" i="2"/>
  <c r="BI298" i="2"/>
  <c r="BH298" i="2"/>
  <c r="BG298" i="2"/>
  <c r="BF298" i="2"/>
  <c r="T298" i="2"/>
  <c r="R298" i="2"/>
  <c r="P298" i="2"/>
  <c r="J298" i="2"/>
  <c r="BE298" i="2" s="1"/>
  <c r="BK297" i="2"/>
  <c r="BI297" i="2"/>
  <c r="BH297" i="2"/>
  <c r="BG297" i="2"/>
  <c r="BF297" i="2"/>
  <c r="T297" i="2"/>
  <c r="R297" i="2"/>
  <c r="P297" i="2"/>
  <c r="J297" i="2"/>
  <c r="BE297" i="2" s="1"/>
  <c r="BK296" i="2"/>
  <c r="BI296" i="2"/>
  <c r="BH296" i="2"/>
  <c r="BG296" i="2"/>
  <c r="BF296" i="2"/>
  <c r="T296" i="2"/>
  <c r="R296" i="2"/>
  <c r="R295" i="2" s="1"/>
  <c r="P296" i="2"/>
  <c r="J296" i="2"/>
  <c r="BE296" i="2" s="1"/>
  <c r="T295" i="2"/>
  <c r="P295" i="2"/>
  <c r="BK294" i="2"/>
  <c r="BI294" i="2"/>
  <c r="BH294" i="2"/>
  <c r="BG294" i="2"/>
  <c r="BF294" i="2"/>
  <c r="T294" i="2"/>
  <c r="R294" i="2"/>
  <c r="P294" i="2"/>
  <c r="J294" i="2"/>
  <c r="BE294" i="2" s="1"/>
  <c r="BK293" i="2"/>
  <c r="BI293" i="2"/>
  <c r="BH293" i="2"/>
  <c r="BG293" i="2"/>
  <c r="BF293" i="2"/>
  <c r="T293" i="2"/>
  <c r="R293" i="2"/>
  <c r="P293" i="2"/>
  <c r="J293" i="2"/>
  <c r="BE293" i="2" s="1"/>
  <c r="BK292" i="2"/>
  <c r="BI292" i="2"/>
  <c r="BH292" i="2"/>
  <c r="BG292" i="2"/>
  <c r="BF292" i="2"/>
  <c r="T292" i="2"/>
  <c r="R292" i="2"/>
  <c r="P292" i="2"/>
  <c r="J292" i="2"/>
  <c r="BE292" i="2" s="1"/>
  <c r="BK291" i="2"/>
  <c r="BI291" i="2"/>
  <c r="BH291" i="2"/>
  <c r="BG291" i="2"/>
  <c r="BF291" i="2"/>
  <c r="T291" i="2"/>
  <c r="T290" i="2" s="1"/>
  <c r="R291" i="2"/>
  <c r="P291" i="2"/>
  <c r="P290" i="2" s="1"/>
  <c r="J291" i="2"/>
  <c r="BE291" i="2" s="1"/>
  <c r="R290" i="2"/>
  <c r="BK289" i="2"/>
  <c r="BI289" i="2"/>
  <c r="BH289" i="2"/>
  <c r="BG289" i="2"/>
  <c r="BF289" i="2"/>
  <c r="T289" i="2"/>
  <c r="R289" i="2"/>
  <c r="P289" i="2"/>
  <c r="J289" i="2"/>
  <c r="BE289" i="2" s="1"/>
  <c r="BK288" i="2"/>
  <c r="BI288" i="2"/>
  <c r="BH288" i="2"/>
  <c r="BG288" i="2"/>
  <c r="BF288" i="2"/>
  <c r="T288" i="2"/>
  <c r="R288" i="2"/>
  <c r="P288" i="2"/>
  <c r="J288" i="2"/>
  <c r="BE288" i="2" s="1"/>
  <c r="BK287" i="2"/>
  <c r="BI287" i="2"/>
  <c r="BH287" i="2"/>
  <c r="BG287" i="2"/>
  <c r="BF287" i="2"/>
  <c r="T287" i="2"/>
  <c r="R287" i="2"/>
  <c r="P287" i="2"/>
  <c r="J287" i="2"/>
  <c r="BE287" i="2" s="1"/>
  <c r="BK286" i="2"/>
  <c r="BI286" i="2"/>
  <c r="BH286" i="2"/>
  <c r="BG286" i="2"/>
  <c r="BF286" i="2"/>
  <c r="T286" i="2"/>
  <c r="R286" i="2"/>
  <c r="P286" i="2"/>
  <c r="J286" i="2"/>
  <c r="BE286" i="2" s="1"/>
  <c r="BK285" i="2"/>
  <c r="BI285" i="2"/>
  <c r="BH285" i="2"/>
  <c r="BG285" i="2"/>
  <c r="BF285" i="2"/>
  <c r="T285" i="2"/>
  <c r="R285" i="2"/>
  <c r="P285" i="2"/>
  <c r="J285" i="2"/>
  <c r="BE285" i="2" s="1"/>
  <c r="BK284" i="2"/>
  <c r="BI284" i="2"/>
  <c r="BH284" i="2"/>
  <c r="BG284" i="2"/>
  <c r="BF284" i="2"/>
  <c r="BE284" i="2"/>
  <c r="T284" i="2"/>
  <c r="R284" i="2"/>
  <c r="R283" i="2" s="1"/>
  <c r="P284" i="2"/>
  <c r="J284" i="2"/>
  <c r="T283" i="2"/>
  <c r="P283" i="2"/>
  <c r="BK282" i="2"/>
  <c r="BI282" i="2"/>
  <c r="BH282" i="2"/>
  <c r="BG282" i="2"/>
  <c r="BF282" i="2"/>
  <c r="T282" i="2"/>
  <c r="R282" i="2"/>
  <c r="P282" i="2"/>
  <c r="J282" i="2"/>
  <c r="BE282" i="2" s="1"/>
  <c r="BK281" i="2"/>
  <c r="BI281" i="2"/>
  <c r="BH281" i="2"/>
  <c r="BG281" i="2"/>
  <c r="BF281" i="2"/>
  <c r="T281" i="2"/>
  <c r="R281" i="2"/>
  <c r="P281" i="2"/>
  <c r="J281" i="2"/>
  <c r="BE281" i="2" s="1"/>
  <c r="BK280" i="2"/>
  <c r="BI280" i="2"/>
  <c r="BH280" i="2"/>
  <c r="BG280" i="2"/>
  <c r="BF280" i="2"/>
  <c r="T280" i="2"/>
  <c r="R280" i="2"/>
  <c r="P280" i="2"/>
  <c r="J280" i="2"/>
  <c r="BE280" i="2" s="1"/>
  <c r="BK279" i="2"/>
  <c r="BI279" i="2"/>
  <c r="BH279" i="2"/>
  <c r="BG279" i="2"/>
  <c r="BF279" i="2"/>
  <c r="BE279" i="2"/>
  <c r="T279" i="2"/>
  <c r="R279" i="2"/>
  <c r="P279" i="2"/>
  <c r="J279" i="2"/>
  <c r="BK278" i="2"/>
  <c r="BI278" i="2"/>
  <c r="BH278" i="2"/>
  <c r="BG278" i="2"/>
  <c r="BF278" i="2"/>
  <c r="T278" i="2"/>
  <c r="R278" i="2"/>
  <c r="P278" i="2"/>
  <c r="J278" i="2"/>
  <c r="BE278" i="2" s="1"/>
  <c r="BK277" i="2"/>
  <c r="BI277" i="2"/>
  <c r="BH277" i="2"/>
  <c r="BG277" i="2"/>
  <c r="BF277" i="2"/>
  <c r="T277" i="2"/>
  <c r="R277" i="2"/>
  <c r="P277" i="2"/>
  <c r="J277" i="2"/>
  <c r="BE277" i="2" s="1"/>
  <c r="BK276" i="2"/>
  <c r="BI276" i="2"/>
  <c r="BH276" i="2"/>
  <c r="BG276" i="2"/>
  <c r="BF276" i="2"/>
  <c r="T276" i="2"/>
  <c r="T275" i="2" s="1"/>
  <c r="R276" i="2"/>
  <c r="P276" i="2"/>
  <c r="P275" i="2" s="1"/>
  <c r="J276" i="2"/>
  <c r="BE276" i="2" s="1"/>
  <c r="R275" i="2"/>
  <c r="BK274" i="2"/>
  <c r="BI274" i="2"/>
  <c r="BH274" i="2"/>
  <c r="BG274" i="2"/>
  <c r="BF274" i="2"/>
  <c r="T274" i="2"/>
  <c r="R274" i="2"/>
  <c r="P274" i="2"/>
  <c r="J274" i="2"/>
  <c r="BE274" i="2" s="1"/>
  <c r="BK273" i="2"/>
  <c r="BI273" i="2"/>
  <c r="BH273" i="2"/>
  <c r="BG273" i="2"/>
  <c r="BF273" i="2"/>
  <c r="T273" i="2"/>
  <c r="R273" i="2"/>
  <c r="P273" i="2"/>
  <c r="J273" i="2"/>
  <c r="BE273" i="2" s="1"/>
  <c r="BK272" i="2"/>
  <c r="BI272" i="2"/>
  <c r="BH272" i="2"/>
  <c r="BG272" i="2"/>
  <c r="BF272" i="2"/>
  <c r="T272" i="2"/>
  <c r="R272" i="2"/>
  <c r="P272" i="2"/>
  <c r="J272" i="2"/>
  <c r="BE272" i="2" s="1"/>
  <c r="BK271" i="2"/>
  <c r="BK269" i="2" s="1"/>
  <c r="J269" i="2" s="1"/>
  <c r="J107" i="2" s="1"/>
  <c r="BI271" i="2"/>
  <c r="BH271" i="2"/>
  <c r="BG271" i="2"/>
  <c r="BF271" i="2"/>
  <c r="T271" i="2"/>
  <c r="R271" i="2"/>
  <c r="P271" i="2"/>
  <c r="J271" i="2"/>
  <c r="BE271" i="2" s="1"/>
  <c r="BK270" i="2"/>
  <c r="BI270" i="2"/>
  <c r="BH270" i="2"/>
  <c r="BG270" i="2"/>
  <c r="BF270" i="2"/>
  <c r="T270" i="2"/>
  <c r="R270" i="2"/>
  <c r="R269" i="2" s="1"/>
  <c r="P270" i="2"/>
  <c r="J270" i="2"/>
  <c r="BE270" i="2" s="1"/>
  <c r="T269" i="2"/>
  <c r="P269" i="2"/>
  <c r="BK268" i="2"/>
  <c r="BI268" i="2"/>
  <c r="BH268" i="2"/>
  <c r="BG268" i="2"/>
  <c r="BF268" i="2"/>
  <c r="T268" i="2"/>
  <c r="R268" i="2"/>
  <c r="P268" i="2"/>
  <c r="J268" i="2"/>
  <c r="BE268" i="2" s="1"/>
  <c r="BK267" i="2"/>
  <c r="BI267" i="2"/>
  <c r="BH267" i="2"/>
  <c r="BG267" i="2"/>
  <c r="BF267" i="2"/>
  <c r="T267" i="2"/>
  <c r="R267" i="2"/>
  <c r="P267" i="2"/>
  <c r="J267" i="2"/>
  <c r="BE267" i="2" s="1"/>
  <c r="BK266" i="2"/>
  <c r="BI266" i="2"/>
  <c r="BH266" i="2"/>
  <c r="BG266" i="2"/>
  <c r="BF266" i="2"/>
  <c r="T266" i="2"/>
  <c r="R266" i="2"/>
  <c r="P266" i="2"/>
  <c r="J266" i="2"/>
  <c r="BE266" i="2" s="1"/>
  <c r="BK265" i="2"/>
  <c r="BI265" i="2"/>
  <c r="BH265" i="2"/>
  <c r="BG265" i="2"/>
  <c r="BF265" i="2"/>
  <c r="T265" i="2"/>
  <c r="R265" i="2"/>
  <c r="P265" i="2"/>
  <c r="J265" i="2"/>
  <c r="BE265" i="2" s="1"/>
  <c r="BK264" i="2"/>
  <c r="BI264" i="2"/>
  <c r="BH264" i="2"/>
  <c r="BG264" i="2"/>
  <c r="BF264" i="2"/>
  <c r="T264" i="2"/>
  <c r="R264" i="2"/>
  <c r="P264" i="2"/>
  <c r="J264" i="2"/>
  <c r="BE264" i="2" s="1"/>
  <c r="BK263" i="2"/>
  <c r="BI263" i="2"/>
  <c r="BH263" i="2"/>
  <c r="BG263" i="2"/>
  <c r="BF263" i="2"/>
  <c r="T263" i="2"/>
  <c r="R263" i="2"/>
  <c r="P263" i="2"/>
  <c r="J263" i="2"/>
  <c r="BE263" i="2" s="1"/>
  <c r="BK262" i="2"/>
  <c r="BI262" i="2"/>
  <c r="BH262" i="2"/>
  <c r="BG262" i="2"/>
  <c r="BF262" i="2"/>
  <c r="T262" i="2"/>
  <c r="R262" i="2"/>
  <c r="P262" i="2"/>
  <c r="J262" i="2"/>
  <c r="BE262" i="2" s="1"/>
  <c r="BK261" i="2"/>
  <c r="BI261" i="2"/>
  <c r="BH261" i="2"/>
  <c r="BG261" i="2"/>
  <c r="BF261" i="2"/>
  <c r="T261" i="2"/>
  <c r="R261" i="2"/>
  <c r="P261" i="2"/>
  <c r="J261" i="2"/>
  <c r="BE261" i="2" s="1"/>
  <c r="BK260" i="2"/>
  <c r="BI260" i="2"/>
  <c r="BH260" i="2"/>
  <c r="BG260" i="2"/>
  <c r="BF260" i="2"/>
  <c r="T260" i="2"/>
  <c r="R260" i="2"/>
  <c r="P260" i="2"/>
  <c r="J260" i="2"/>
  <c r="BE260" i="2" s="1"/>
  <c r="BK259" i="2"/>
  <c r="BI259" i="2"/>
  <c r="BH259" i="2"/>
  <c r="BG259" i="2"/>
  <c r="BF259" i="2"/>
  <c r="T259" i="2"/>
  <c r="R259" i="2"/>
  <c r="P259" i="2"/>
  <c r="J259" i="2"/>
  <c r="BE259" i="2" s="1"/>
  <c r="BK258" i="2"/>
  <c r="BI258" i="2"/>
  <c r="BH258" i="2"/>
  <c r="BG258" i="2"/>
  <c r="BF258" i="2"/>
  <c r="T258" i="2"/>
  <c r="R258" i="2"/>
  <c r="P258" i="2"/>
  <c r="J258" i="2"/>
  <c r="BE258" i="2" s="1"/>
  <c r="BK257" i="2"/>
  <c r="BI257" i="2"/>
  <c r="BH257" i="2"/>
  <c r="BG257" i="2"/>
  <c r="BF257" i="2"/>
  <c r="T257" i="2"/>
  <c r="R257" i="2"/>
  <c r="P257" i="2"/>
  <c r="J257" i="2"/>
  <c r="BE257" i="2" s="1"/>
  <c r="BK256" i="2"/>
  <c r="BI256" i="2"/>
  <c r="BH256" i="2"/>
  <c r="BG256" i="2"/>
  <c r="BF256" i="2"/>
  <c r="T256" i="2"/>
  <c r="R256" i="2"/>
  <c r="P256" i="2"/>
  <c r="J256" i="2"/>
  <c r="BE256" i="2" s="1"/>
  <c r="BK255" i="2"/>
  <c r="BI255" i="2"/>
  <c r="BH255" i="2"/>
  <c r="BG255" i="2"/>
  <c r="BF255" i="2"/>
  <c r="T255" i="2"/>
  <c r="R255" i="2"/>
  <c r="P255" i="2"/>
  <c r="J255" i="2"/>
  <c r="BE255" i="2" s="1"/>
  <c r="BK254" i="2"/>
  <c r="BI254" i="2"/>
  <c r="BH254" i="2"/>
  <c r="BG254" i="2"/>
  <c r="BF254" i="2"/>
  <c r="T254" i="2"/>
  <c r="R254" i="2"/>
  <c r="P254" i="2"/>
  <c r="J254" i="2"/>
  <c r="BE254" i="2" s="1"/>
  <c r="BK253" i="2"/>
  <c r="BI253" i="2"/>
  <c r="BH253" i="2"/>
  <c r="BG253" i="2"/>
  <c r="BF253" i="2"/>
  <c r="T253" i="2"/>
  <c r="R253" i="2"/>
  <c r="P253" i="2"/>
  <c r="J253" i="2"/>
  <c r="BE253" i="2" s="1"/>
  <c r="BK252" i="2"/>
  <c r="BI252" i="2"/>
  <c r="BH252" i="2"/>
  <c r="BG252" i="2"/>
  <c r="BF252" i="2"/>
  <c r="T252" i="2"/>
  <c r="R252" i="2"/>
  <c r="P252" i="2"/>
  <c r="J252" i="2"/>
  <c r="BE252" i="2" s="1"/>
  <c r="BK251" i="2"/>
  <c r="BI251" i="2"/>
  <c r="BH251" i="2"/>
  <c r="BG251" i="2"/>
  <c r="BF251" i="2"/>
  <c r="T251" i="2"/>
  <c r="R251" i="2"/>
  <c r="P251" i="2"/>
  <c r="J251" i="2"/>
  <c r="BE251" i="2" s="1"/>
  <c r="BK250" i="2"/>
  <c r="BI250" i="2"/>
  <c r="BH250" i="2"/>
  <c r="BG250" i="2"/>
  <c r="BF250" i="2"/>
  <c r="T250" i="2"/>
  <c r="R250" i="2"/>
  <c r="P250" i="2"/>
  <c r="J250" i="2"/>
  <c r="BE250" i="2" s="1"/>
  <c r="BK249" i="2"/>
  <c r="BI249" i="2"/>
  <c r="BH249" i="2"/>
  <c r="BG249" i="2"/>
  <c r="BF249" i="2"/>
  <c r="T249" i="2"/>
  <c r="R249" i="2"/>
  <c r="P249" i="2"/>
  <c r="J249" i="2"/>
  <c r="BE249" i="2" s="1"/>
  <c r="BK248" i="2"/>
  <c r="BI248" i="2"/>
  <c r="BH248" i="2"/>
  <c r="BG248" i="2"/>
  <c r="BF248" i="2"/>
  <c r="T248" i="2"/>
  <c r="R248" i="2"/>
  <c r="P248" i="2"/>
  <c r="J248" i="2"/>
  <c r="BE248" i="2" s="1"/>
  <c r="BK247" i="2"/>
  <c r="BI247" i="2"/>
  <c r="BH247" i="2"/>
  <c r="BG247" i="2"/>
  <c r="BF247" i="2"/>
  <c r="T247" i="2"/>
  <c r="R247" i="2"/>
  <c r="P247" i="2"/>
  <c r="J247" i="2"/>
  <c r="BE247" i="2" s="1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P244" i="2"/>
  <c r="J244" i="2"/>
  <c r="BE244" i="2" s="1"/>
  <c r="BK243" i="2"/>
  <c r="BI243" i="2"/>
  <c r="BH243" i="2"/>
  <c r="BG243" i="2"/>
  <c r="BF243" i="2"/>
  <c r="T243" i="2"/>
  <c r="R243" i="2"/>
  <c r="P243" i="2"/>
  <c r="J243" i="2"/>
  <c r="BE243" i="2" s="1"/>
  <c r="BK242" i="2"/>
  <c r="BI242" i="2"/>
  <c r="BH242" i="2"/>
  <c r="BG242" i="2"/>
  <c r="BF242" i="2"/>
  <c r="T242" i="2"/>
  <c r="R242" i="2"/>
  <c r="P242" i="2"/>
  <c r="J242" i="2"/>
  <c r="BE242" i="2" s="1"/>
  <c r="BK241" i="2"/>
  <c r="BI241" i="2"/>
  <c r="BH241" i="2"/>
  <c r="BG241" i="2"/>
  <c r="BF241" i="2"/>
  <c r="T241" i="2"/>
  <c r="R241" i="2"/>
  <c r="P241" i="2"/>
  <c r="J241" i="2"/>
  <c r="BE241" i="2" s="1"/>
  <c r="BK240" i="2"/>
  <c r="BI240" i="2"/>
  <c r="BH240" i="2"/>
  <c r="BG240" i="2"/>
  <c r="BF240" i="2"/>
  <c r="T240" i="2"/>
  <c r="R240" i="2"/>
  <c r="P240" i="2"/>
  <c r="J240" i="2"/>
  <c r="BE240" i="2" s="1"/>
  <c r="BK239" i="2"/>
  <c r="BI239" i="2"/>
  <c r="BH239" i="2"/>
  <c r="BG239" i="2"/>
  <c r="BF239" i="2"/>
  <c r="T239" i="2"/>
  <c r="R239" i="2"/>
  <c r="P239" i="2"/>
  <c r="J239" i="2"/>
  <c r="BE239" i="2" s="1"/>
  <c r="BK238" i="2"/>
  <c r="BI238" i="2"/>
  <c r="BH238" i="2"/>
  <c r="BG238" i="2"/>
  <c r="BF238" i="2"/>
  <c r="T238" i="2"/>
  <c r="R238" i="2"/>
  <c r="P238" i="2"/>
  <c r="J238" i="2"/>
  <c r="BE238" i="2" s="1"/>
  <c r="BK237" i="2"/>
  <c r="BI237" i="2"/>
  <c r="BH237" i="2"/>
  <c r="BG237" i="2"/>
  <c r="BF237" i="2"/>
  <c r="T237" i="2"/>
  <c r="R237" i="2"/>
  <c r="P237" i="2"/>
  <c r="J237" i="2"/>
  <c r="BE237" i="2" s="1"/>
  <c r="BK236" i="2"/>
  <c r="BI236" i="2"/>
  <c r="BH236" i="2"/>
  <c r="BG236" i="2"/>
  <c r="BF236" i="2"/>
  <c r="T236" i="2"/>
  <c r="R236" i="2"/>
  <c r="P236" i="2"/>
  <c r="J236" i="2"/>
  <c r="BE236" i="2" s="1"/>
  <c r="BK235" i="2"/>
  <c r="BI235" i="2"/>
  <c r="BH235" i="2"/>
  <c r="BG235" i="2"/>
  <c r="BF235" i="2"/>
  <c r="T235" i="2"/>
  <c r="R235" i="2"/>
  <c r="P235" i="2"/>
  <c r="J235" i="2"/>
  <c r="BE235" i="2" s="1"/>
  <c r="BK234" i="2"/>
  <c r="BI234" i="2"/>
  <c r="BH234" i="2"/>
  <c r="BG234" i="2"/>
  <c r="BF234" i="2"/>
  <c r="T234" i="2"/>
  <c r="R234" i="2"/>
  <c r="P234" i="2"/>
  <c r="J234" i="2"/>
  <c r="BE234" i="2" s="1"/>
  <c r="BK233" i="2"/>
  <c r="BI233" i="2"/>
  <c r="BH233" i="2"/>
  <c r="BG233" i="2"/>
  <c r="BF233" i="2"/>
  <c r="T233" i="2"/>
  <c r="R233" i="2"/>
  <c r="P233" i="2"/>
  <c r="J233" i="2"/>
  <c r="BE233" i="2" s="1"/>
  <c r="BK232" i="2"/>
  <c r="BI232" i="2"/>
  <c r="BH232" i="2"/>
  <c r="BG232" i="2"/>
  <c r="BF232" i="2"/>
  <c r="T232" i="2"/>
  <c r="R232" i="2"/>
  <c r="P232" i="2"/>
  <c r="J232" i="2"/>
  <c r="BE232" i="2" s="1"/>
  <c r="BK231" i="2"/>
  <c r="BI231" i="2"/>
  <c r="BH231" i="2"/>
  <c r="BG231" i="2"/>
  <c r="BF231" i="2"/>
  <c r="T231" i="2"/>
  <c r="R231" i="2"/>
  <c r="P231" i="2"/>
  <c r="J231" i="2"/>
  <c r="BE231" i="2" s="1"/>
  <c r="BK230" i="2"/>
  <c r="BI230" i="2"/>
  <c r="BH230" i="2"/>
  <c r="BG230" i="2"/>
  <c r="BF230" i="2"/>
  <c r="T230" i="2"/>
  <c r="R230" i="2"/>
  <c r="P230" i="2"/>
  <c r="J230" i="2"/>
  <c r="BE230" i="2" s="1"/>
  <c r="BK229" i="2"/>
  <c r="BI229" i="2"/>
  <c r="BH229" i="2"/>
  <c r="BG229" i="2"/>
  <c r="BF229" i="2"/>
  <c r="T229" i="2"/>
  <c r="R229" i="2"/>
  <c r="P229" i="2"/>
  <c r="P226" i="2" s="1"/>
  <c r="J229" i="2"/>
  <c r="BE229" i="2" s="1"/>
  <c r="BK228" i="2"/>
  <c r="BI228" i="2"/>
  <c r="BH228" i="2"/>
  <c r="BG228" i="2"/>
  <c r="BF228" i="2"/>
  <c r="T228" i="2"/>
  <c r="T226" i="2" s="1"/>
  <c r="R228" i="2"/>
  <c r="P228" i="2"/>
  <c r="J228" i="2"/>
  <c r="BE228" i="2" s="1"/>
  <c r="BK227" i="2"/>
  <c r="BI227" i="2"/>
  <c r="BH227" i="2"/>
  <c r="BG227" i="2"/>
  <c r="BF227" i="2"/>
  <c r="T227" i="2"/>
  <c r="R227" i="2"/>
  <c r="P227" i="2"/>
  <c r="J227" i="2"/>
  <c r="BE227" i="2" s="1"/>
  <c r="R226" i="2"/>
  <c r="BK225" i="2"/>
  <c r="BI225" i="2"/>
  <c r="BH225" i="2"/>
  <c r="BG225" i="2"/>
  <c r="BF225" i="2"/>
  <c r="BE225" i="2"/>
  <c r="T225" i="2"/>
  <c r="R225" i="2"/>
  <c r="P225" i="2"/>
  <c r="J225" i="2"/>
  <c r="BK224" i="2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T223" i="2"/>
  <c r="R223" i="2"/>
  <c r="P223" i="2"/>
  <c r="J223" i="2"/>
  <c r="BE223" i="2" s="1"/>
  <c r="BK222" i="2"/>
  <c r="BI222" i="2"/>
  <c r="BH222" i="2"/>
  <c r="BG222" i="2"/>
  <c r="BF222" i="2"/>
  <c r="T222" i="2"/>
  <c r="R222" i="2"/>
  <c r="R219" i="2" s="1"/>
  <c r="P222" i="2"/>
  <c r="J222" i="2"/>
  <c r="BE222" i="2" s="1"/>
  <c r="BK221" i="2"/>
  <c r="BI221" i="2"/>
  <c r="BH221" i="2"/>
  <c r="BG221" i="2"/>
  <c r="BF221" i="2"/>
  <c r="T221" i="2"/>
  <c r="R221" i="2"/>
  <c r="P221" i="2"/>
  <c r="J221" i="2"/>
  <c r="BE221" i="2" s="1"/>
  <c r="BK220" i="2"/>
  <c r="BI220" i="2"/>
  <c r="BH220" i="2"/>
  <c r="BG220" i="2"/>
  <c r="BF220" i="2"/>
  <c r="T220" i="2"/>
  <c r="R220" i="2"/>
  <c r="P220" i="2"/>
  <c r="P219" i="2" s="1"/>
  <c r="J220" i="2"/>
  <c r="BE220" i="2" s="1"/>
  <c r="T219" i="2"/>
  <c r="BK218" i="2"/>
  <c r="BI218" i="2"/>
  <c r="BH218" i="2"/>
  <c r="BG218" i="2"/>
  <c r="BF218" i="2"/>
  <c r="T218" i="2"/>
  <c r="R218" i="2"/>
  <c r="P218" i="2"/>
  <c r="J218" i="2"/>
  <c r="BE218" i="2" s="1"/>
  <c r="BK217" i="2"/>
  <c r="BI217" i="2"/>
  <c r="BH217" i="2"/>
  <c r="BG217" i="2"/>
  <c r="BF217" i="2"/>
  <c r="T217" i="2"/>
  <c r="R217" i="2"/>
  <c r="P217" i="2"/>
  <c r="J217" i="2"/>
  <c r="BE217" i="2" s="1"/>
  <c r="BK216" i="2"/>
  <c r="BI216" i="2"/>
  <c r="BH216" i="2"/>
  <c r="BG216" i="2"/>
  <c r="BF216" i="2"/>
  <c r="T216" i="2"/>
  <c r="R216" i="2"/>
  <c r="P216" i="2"/>
  <c r="J216" i="2"/>
  <c r="BE216" i="2" s="1"/>
  <c r="BK215" i="2"/>
  <c r="BI215" i="2"/>
  <c r="BH215" i="2"/>
  <c r="BG215" i="2"/>
  <c r="BF215" i="2"/>
  <c r="T215" i="2"/>
  <c r="R215" i="2"/>
  <c r="P215" i="2"/>
  <c r="J215" i="2"/>
  <c r="BE215" i="2" s="1"/>
  <c r="BK214" i="2"/>
  <c r="BI214" i="2"/>
  <c r="BH214" i="2"/>
  <c r="BG214" i="2"/>
  <c r="BF214" i="2"/>
  <c r="T214" i="2"/>
  <c r="R214" i="2"/>
  <c r="P214" i="2"/>
  <c r="J214" i="2"/>
  <c r="BE214" i="2" s="1"/>
  <c r="BK213" i="2"/>
  <c r="BI213" i="2"/>
  <c r="BH213" i="2"/>
  <c r="BG213" i="2"/>
  <c r="BF213" i="2"/>
  <c r="T213" i="2"/>
  <c r="R213" i="2"/>
  <c r="P213" i="2"/>
  <c r="J213" i="2"/>
  <c r="BE213" i="2" s="1"/>
  <c r="BK212" i="2"/>
  <c r="BI212" i="2"/>
  <c r="BH212" i="2"/>
  <c r="BG212" i="2"/>
  <c r="BF212" i="2"/>
  <c r="T212" i="2"/>
  <c r="R212" i="2"/>
  <c r="P212" i="2"/>
  <c r="P210" i="2" s="1"/>
  <c r="J212" i="2"/>
  <c r="BE212" i="2" s="1"/>
  <c r="BK211" i="2"/>
  <c r="BI211" i="2"/>
  <c r="BH211" i="2"/>
  <c r="BG211" i="2"/>
  <c r="BF211" i="2"/>
  <c r="T211" i="2"/>
  <c r="T210" i="2" s="1"/>
  <c r="R211" i="2"/>
  <c r="R210" i="2" s="1"/>
  <c r="P211" i="2"/>
  <c r="J211" i="2"/>
  <c r="BE211" i="2" s="1"/>
  <c r="BK209" i="2"/>
  <c r="BI209" i="2"/>
  <c r="BH209" i="2"/>
  <c r="BG209" i="2"/>
  <c r="BF209" i="2"/>
  <c r="T209" i="2"/>
  <c r="R209" i="2"/>
  <c r="P209" i="2"/>
  <c r="J209" i="2"/>
  <c r="BE209" i="2" s="1"/>
  <c r="BK208" i="2"/>
  <c r="BI208" i="2"/>
  <c r="BH208" i="2"/>
  <c r="BG208" i="2"/>
  <c r="BF208" i="2"/>
  <c r="T208" i="2"/>
  <c r="R208" i="2"/>
  <c r="P208" i="2"/>
  <c r="J208" i="2"/>
  <c r="BE208" i="2" s="1"/>
  <c r="BK207" i="2"/>
  <c r="BI207" i="2"/>
  <c r="BH207" i="2"/>
  <c r="BG207" i="2"/>
  <c r="BF207" i="2"/>
  <c r="T207" i="2"/>
  <c r="R207" i="2"/>
  <c r="P207" i="2"/>
  <c r="J207" i="2"/>
  <c r="BE207" i="2" s="1"/>
  <c r="BK206" i="2"/>
  <c r="BK201" i="2" s="1"/>
  <c r="J201" i="2" s="1"/>
  <c r="J103" i="2" s="1"/>
  <c r="BI206" i="2"/>
  <c r="BH206" i="2"/>
  <c r="BG206" i="2"/>
  <c r="BF206" i="2"/>
  <c r="T206" i="2"/>
  <c r="R206" i="2"/>
  <c r="P206" i="2"/>
  <c r="J206" i="2"/>
  <c r="BE206" i="2" s="1"/>
  <c r="BK205" i="2"/>
  <c r="BI205" i="2"/>
  <c r="BH205" i="2"/>
  <c r="BG205" i="2"/>
  <c r="BF205" i="2"/>
  <c r="T205" i="2"/>
  <c r="R205" i="2"/>
  <c r="R201" i="2" s="1"/>
  <c r="P205" i="2"/>
  <c r="J205" i="2"/>
  <c r="BE205" i="2" s="1"/>
  <c r="BK204" i="2"/>
  <c r="BI204" i="2"/>
  <c r="BH204" i="2"/>
  <c r="BG204" i="2"/>
  <c r="BF204" i="2"/>
  <c r="BE204" i="2"/>
  <c r="T204" i="2"/>
  <c r="R204" i="2"/>
  <c r="P204" i="2"/>
  <c r="J204" i="2"/>
  <c r="BK203" i="2"/>
  <c r="BI203" i="2"/>
  <c r="BH203" i="2"/>
  <c r="BG203" i="2"/>
  <c r="BF203" i="2"/>
  <c r="T203" i="2"/>
  <c r="R203" i="2"/>
  <c r="P203" i="2"/>
  <c r="J203" i="2"/>
  <c r="BE203" i="2" s="1"/>
  <c r="BK202" i="2"/>
  <c r="BI202" i="2"/>
  <c r="BH202" i="2"/>
  <c r="BG202" i="2"/>
  <c r="BF202" i="2"/>
  <c r="T202" i="2"/>
  <c r="T201" i="2" s="1"/>
  <c r="R202" i="2"/>
  <c r="P202" i="2"/>
  <c r="P201" i="2" s="1"/>
  <c r="J202" i="2"/>
  <c r="BE202" i="2" s="1"/>
  <c r="BK200" i="2"/>
  <c r="BI200" i="2"/>
  <c r="BH200" i="2"/>
  <c r="BG200" i="2"/>
  <c r="BF200" i="2"/>
  <c r="T200" i="2"/>
  <c r="R200" i="2"/>
  <c r="P200" i="2"/>
  <c r="J200" i="2"/>
  <c r="BE200" i="2" s="1"/>
  <c r="BK199" i="2"/>
  <c r="BI199" i="2"/>
  <c r="BH199" i="2"/>
  <c r="BG199" i="2"/>
  <c r="BF199" i="2"/>
  <c r="T199" i="2"/>
  <c r="R199" i="2"/>
  <c r="P199" i="2"/>
  <c r="J199" i="2"/>
  <c r="BE199" i="2" s="1"/>
  <c r="BK198" i="2"/>
  <c r="BI198" i="2"/>
  <c r="BH198" i="2"/>
  <c r="BG198" i="2"/>
  <c r="BF198" i="2"/>
  <c r="T198" i="2"/>
  <c r="T194" i="2" s="1"/>
  <c r="R198" i="2"/>
  <c r="P198" i="2"/>
  <c r="J198" i="2"/>
  <c r="BE198" i="2" s="1"/>
  <c r="BK197" i="2"/>
  <c r="BI197" i="2"/>
  <c r="BH197" i="2"/>
  <c r="BG197" i="2"/>
  <c r="BF197" i="2"/>
  <c r="T197" i="2"/>
  <c r="R197" i="2"/>
  <c r="P197" i="2"/>
  <c r="J197" i="2"/>
  <c r="BE197" i="2" s="1"/>
  <c r="BK196" i="2"/>
  <c r="BI196" i="2"/>
  <c r="BH196" i="2"/>
  <c r="BG196" i="2"/>
  <c r="BF196" i="2"/>
  <c r="T196" i="2"/>
  <c r="R196" i="2"/>
  <c r="P196" i="2"/>
  <c r="J196" i="2"/>
  <c r="BE196" i="2" s="1"/>
  <c r="BK195" i="2"/>
  <c r="BI195" i="2"/>
  <c r="BH195" i="2"/>
  <c r="BG195" i="2"/>
  <c r="BF195" i="2"/>
  <c r="T195" i="2"/>
  <c r="R195" i="2"/>
  <c r="R194" i="2" s="1"/>
  <c r="R193" i="2" s="1"/>
  <c r="P195" i="2"/>
  <c r="P194" i="2" s="1"/>
  <c r="J195" i="2"/>
  <c r="BE195" i="2" s="1"/>
  <c r="BK192" i="2"/>
  <c r="BK191" i="2" s="1"/>
  <c r="J191" i="2" s="1"/>
  <c r="J100" i="2" s="1"/>
  <c r="BI192" i="2"/>
  <c r="BH192" i="2"/>
  <c r="BG192" i="2"/>
  <c r="BF192" i="2"/>
  <c r="BE192" i="2"/>
  <c r="T192" i="2"/>
  <c r="R192" i="2"/>
  <c r="P192" i="2"/>
  <c r="J192" i="2"/>
  <c r="T191" i="2"/>
  <c r="R191" i="2"/>
  <c r="P191" i="2"/>
  <c r="BK190" i="2"/>
  <c r="BI190" i="2"/>
  <c r="BH190" i="2"/>
  <c r="BG190" i="2"/>
  <c r="BF190" i="2"/>
  <c r="T190" i="2"/>
  <c r="R190" i="2"/>
  <c r="P190" i="2"/>
  <c r="J190" i="2"/>
  <c r="BE190" i="2" s="1"/>
  <c r="BK189" i="2"/>
  <c r="BI189" i="2"/>
  <c r="BH189" i="2"/>
  <c r="BG189" i="2"/>
  <c r="BF189" i="2"/>
  <c r="T189" i="2"/>
  <c r="R189" i="2"/>
  <c r="P189" i="2"/>
  <c r="J189" i="2"/>
  <c r="BE189" i="2" s="1"/>
  <c r="BK188" i="2"/>
  <c r="BI188" i="2"/>
  <c r="BH188" i="2"/>
  <c r="BG188" i="2"/>
  <c r="BF188" i="2"/>
  <c r="T188" i="2"/>
  <c r="R188" i="2"/>
  <c r="P188" i="2"/>
  <c r="J188" i="2"/>
  <c r="BE188" i="2" s="1"/>
  <c r="BK187" i="2"/>
  <c r="BI187" i="2"/>
  <c r="BH187" i="2"/>
  <c r="BG187" i="2"/>
  <c r="BF187" i="2"/>
  <c r="T187" i="2"/>
  <c r="R187" i="2"/>
  <c r="P187" i="2"/>
  <c r="J187" i="2"/>
  <c r="BE187" i="2" s="1"/>
  <c r="BK186" i="2"/>
  <c r="BI186" i="2"/>
  <c r="BH186" i="2"/>
  <c r="BG186" i="2"/>
  <c r="BF186" i="2"/>
  <c r="BE186" i="2"/>
  <c r="T186" i="2"/>
  <c r="R186" i="2"/>
  <c r="P186" i="2"/>
  <c r="J186" i="2"/>
  <c r="BK185" i="2"/>
  <c r="BI185" i="2"/>
  <c r="BH185" i="2"/>
  <c r="BG185" i="2"/>
  <c r="BF185" i="2"/>
  <c r="T185" i="2"/>
  <c r="R185" i="2"/>
  <c r="P185" i="2"/>
  <c r="J185" i="2"/>
  <c r="BE185" i="2" s="1"/>
  <c r="BK184" i="2"/>
  <c r="BI184" i="2"/>
  <c r="BH184" i="2"/>
  <c r="BG184" i="2"/>
  <c r="BF184" i="2"/>
  <c r="T184" i="2"/>
  <c r="R184" i="2"/>
  <c r="P184" i="2"/>
  <c r="J184" i="2"/>
  <c r="BE184" i="2" s="1"/>
  <c r="BK183" i="2"/>
  <c r="BI183" i="2"/>
  <c r="BH183" i="2"/>
  <c r="BG183" i="2"/>
  <c r="BF183" i="2"/>
  <c r="T183" i="2"/>
  <c r="R183" i="2"/>
  <c r="R180" i="2" s="1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1" i="2"/>
  <c r="BI181" i="2"/>
  <c r="BH181" i="2"/>
  <c r="BG181" i="2"/>
  <c r="BF181" i="2"/>
  <c r="T181" i="2"/>
  <c r="R181" i="2"/>
  <c r="P181" i="2"/>
  <c r="P180" i="2" s="1"/>
  <c r="J181" i="2"/>
  <c r="BE181" i="2" s="1"/>
  <c r="T180" i="2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R177" i="2"/>
  <c r="P177" i="2"/>
  <c r="J177" i="2"/>
  <c r="BE177" i="2" s="1"/>
  <c r="BK176" i="2"/>
  <c r="BI176" i="2"/>
  <c r="BH176" i="2"/>
  <c r="BG176" i="2"/>
  <c r="BF176" i="2"/>
  <c r="BE176" i="2"/>
  <c r="T176" i="2"/>
  <c r="R176" i="2"/>
  <c r="P176" i="2"/>
  <c r="J176" i="2"/>
  <c r="BK175" i="2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P167" i="2"/>
  <c r="J167" i="2"/>
  <c r="BE167" i="2" s="1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T164" i="2"/>
  <c r="T160" i="2" s="1"/>
  <c r="R164" i="2"/>
  <c r="P164" i="2"/>
  <c r="J164" i="2"/>
  <c r="BE164" i="2" s="1"/>
  <c r="BK163" i="2"/>
  <c r="BI163" i="2"/>
  <c r="BH163" i="2"/>
  <c r="BG163" i="2"/>
  <c r="BF163" i="2"/>
  <c r="BE163" i="2"/>
  <c r="T163" i="2"/>
  <c r="R163" i="2"/>
  <c r="P163" i="2"/>
  <c r="J163" i="2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R160" i="2" s="1"/>
  <c r="P161" i="2"/>
  <c r="P160" i="2" s="1"/>
  <c r="J161" i="2"/>
  <c r="BE161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BE157" i="2"/>
  <c r="T157" i="2"/>
  <c r="R157" i="2"/>
  <c r="P157" i="2"/>
  <c r="J157" i="2"/>
  <c r="BK156" i="2"/>
  <c r="BI156" i="2"/>
  <c r="BH156" i="2"/>
  <c r="BG156" i="2"/>
  <c r="BF156" i="2"/>
  <c r="T156" i="2"/>
  <c r="R156" i="2"/>
  <c r="P156" i="2"/>
  <c r="J156" i="2"/>
  <c r="BE156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BE153" i="2"/>
  <c r="T153" i="2"/>
  <c r="R153" i="2"/>
  <c r="P153" i="2"/>
  <c r="J153" i="2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T145" i="2" s="1"/>
  <c r="R146" i="2"/>
  <c r="R145" i="2" s="1"/>
  <c r="P146" i="2"/>
  <c r="P145" i="2" s="1"/>
  <c r="J146" i="2"/>
  <c r="BE146" i="2" s="1"/>
  <c r="BK144" i="2"/>
  <c r="BK143" i="2" s="1"/>
  <c r="BI144" i="2"/>
  <c r="BH144" i="2"/>
  <c r="BG144" i="2"/>
  <c r="BF144" i="2"/>
  <c r="T144" i="2"/>
  <c r="R144" i="2"/>
  <c r="R143" i="2" s="1"/>
  <c r="P144" i="2"/>
  <c r="P143" i="2" s="1"/>
  <c r="P142" i="2" s="1"/>
  <c r="J144" i="2"/>
  <c r="BE144" i="2" s="1"/>
  <c r="T143" i="2"/>
  <c r="J137" i="2"/>
  <c r="F137" i="2"/>
  <c r="F135" i="2"/>
  <c r="E13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BI117" i="2"/>
  <c r="BH117" i="2"/>
  <c r="BG117" i="2"/>
  <c r="BF117" i="2"/>
  <c r="BE117" i="2"/>
  <c r="J116" i="2"/>
  <c r="J29" i="2" s="1"/>
  <c r="J89" i="2"/>
  <c r="F89" i="2"/>
  <c r="F87" i="2"/>
  <c r="E85" i="2"/>
  <c r="J37" i="2"/>
  <c r="J36" i="2"/>
  <c r="J35" i="2"/>
  <c r="J22" i="2"/>
  <c r="E22" i="2"/>
  <c r="J138" i="2" s="1"/>
  <c r="J21" i="2"/>
  <c r="J16" i="2"/>
  <c r="E16" i="2"/>
  <c r="F138" i="2" s="1"/>
  <c r="J15" i="2"/>
  <c r="J10" i="2"/>
  <c r="J135" i="2" s="1"/>
  <c r="BD95" i="1"/>
  <c r="BD94" i="1" s="1"/>
  <c r="W33" i="1" s="1"/>
  <c r="BC95" i="1"/>
  <c r="BB95" i="1"/>
  <c r="BA95" i="1"/>
  <c r="BA94" i="1" s="1"/>
  <c r="AZ95" i="1"/>
  <c r="AY95" i="1"/>
  <c r="AX95" i="1"/>
  <c r="AW95" i="1"/>
  <c r="AV95" i="1"/>
  <c r="AU95" i="1"/>
  <c r="AU94" i="1" s="1"/>
  <c r="BC94" i="1"/>
  <c r="AY94" i="1" s="1"/>
  <c r="BB94" i="1"/>
  <c r="AX94" i="1" s="1"/>
  <c r="AZ94" i="1"/>
  <c r="AV94" i="1" s="1"/>
  <c r="AS94" i="1"/>
  <c r="AM90" i="1"/>
  <c r="L90" i="1"/>
  <c r="AM89" i="1"/>
  <c r="L89" i="1"/>
  <c r="AM87" i="1"/>
  <c r="L87" i="1"/>
  <c r="L85" i="1"/>
  <c r="L84" i="1"/>
  <c r="AT95" i="1" l="1"/>
  <c r="W32" i="1"/>
  <c r="BK295" i="2"/>
  <c r="J295" i="2" s="1"/>
  <c r="J111" i="2" s="1"/>
  <c r="BK290" i="2"/>
  <c r="J290" i="2" s="1"/>
  <c r="J110" i="2" s="1"/>
  <c r="BK283" i="2"/>
  <c r="J283" i="2" s="1"/>
  <c r="J109" i="2" s="1"/>
  <c r="BK275" i="2"/>
  <c r="J275" i="2" s="1"/>
  <c r="J108" i="2" s="1"/>
  <c r="BK226" i="2"/>
  <c r="J226" i="2" s="1"/>
  <c r="J106" i="2" s="1"/>
  <c r="BK219" i="2"/>
  <c r="J219" i="2" s="1"/>
  <c r="J105" i="2" s="1"/>
  <c r="BK210" i="2"/>
  <c r="J210" i="2" s="1"/>
  <c r="J104" i="2" s="1"/>
  <c r="BK194" i="2"/>
  <c r="J194" i="2" s="1"/>
  <c r="J102" i="2" s="1"/>
  <c r="BK180" i="2"/>
  <c r="J180" i="2" s="1"/>
  <c r="J99" i="2" s="1"/>
  <c r="BK160" i="2"/>
  <c r="J160" i="2" s="1"/>
  <c r="J98" i="2" s="1"/>
  <c r="BK145" i="2"/>
  <c r="J145" i="2" s="1"/>
  <c r="J97" i="2" s="1"/>
  <c r="J34" i="2"/>
  <c r="F36" i="2"/>
  <c r="F37" i="2"/>
  <c r="F35" i="2"/>
  <c r="F34" i="2"/>
  <c r="T142" i="2"/>
  <c r="T193" i="2"/>
  <c r="P193" i="2"/>
  <c r="P141" i="2" s="1"/>
  <c r="J143" i="2"/>
  <c r="J96" i="2" s="1"/>
  <c r="R142" i="2"/>
  <c r="R141" i="2" s="1"/>
  <c r="J87" i="2"/>
  <c r="F90" i="2"/>
  <c r="J90" i="2"/>
  <c r="W30" i="1"/>
  <c r="AW94" i="1"/>
  <c r="AK30" i="1" s="1"/>
  <c r="W31" i="1"/>
  <c r="BK193" i="2" l="1"/>
  <c r="J193" i="2" s="1"/>
  <c r="J101" i="2" s="1"/>
  <c r="BK142" i="2"/>
  <c r="J142" i="2" s="1"/>
  <c r="J95" i="2" s="1"/>
  <c r="T141" i="2"/>
  <c r="AT94" i="1"/>
  <c r="BK141" i="2" l="1"/>
  <c r="J141" i="2" s="1"/>
  <c r="J94" i="2" s="1"/>
  <c r="J28" i="2" s="1"/>
  <c r="J30" i="2" s="1"/>
  <c r="AG94" i="1" s="1"/>
  <c r="AN94" i="1" s="1"/>
  <c r="AN95" i="1" s="1"/>
  <c r="J124" i="2" l="1"/>
  <c r="W29" i="1"/>
  <c r="AK26" i="1"/>
  <c r="AG95" i="1"/>
  <c r="F33" i="2"/>
  <c r="J33" i="2" s="1"/>
  <c r="AK29" i="1" s="1"/>
  <c r="AK35" i="1" l="1"/>
  <c r="J39" i="2"/>
</calcChain>
</file>

<file path=xl/sharedStrings.xml><?xml version="1.0" encoding="utf-8"?>
<sst xmlns="http://schemas.openxmlformats.org/spreadsheetml/2006/main" count="2516" uniqueCount="772">
  <si>
    <t>Export Komplet</t>
  </si>
  <si>
    <t/>
  </si>
  <si>
    <t>2.0</t>
  </si>
  <si>
    <t>False</t>
  </si>
  <si>
    <t>{b1cbd3d3-6344-496e-9cdc-48dc9ba7af2f}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</si>
  <si>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</si>
  <si>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</si>
  <si>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</si>
  <si>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</si>
  <si>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</si>
  <si>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</si>
  <si>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</si>
  <si>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</si>
  <si>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1705c</t>
  </si>
  <si>
    <t>Stavba:</t>
  </si>
  <si>
    <t>Stavební úpravy SOŠ a  SOU Neratovice</t>
  </si>
  <si>
    <t>KSO:</t>
  </si>
  <si>
    <t>CC-CZ:</t>
  </si>
  <si>
    <t>Místo:</t>
  </si>
  <si>
    <t>Neratovice</t>
  </si>
  <si>
    <t>Datum:</t>
  </si>
  <si>
    <t>15. 6. 2022</t>
  </si>
  <si>
    <t>Zadavatel:</t>
  </si>
  <si>
    <t>IČ:</t>
  </si>
  <si>
    <t>SOŠ a SOU Neratovice, Školní 664</t>
  </si>
  <si>
    <t>DIČ:</t>
  </si>
  <si>
    <t>Zhotovitel:</t>
  </si>
  <si>
    <t xml:space="preserve"> </t>
  </si>
  <si>
    <t>Projektant:</t>
  </si>
  <si>
    <t>Ing. Jolana Váňová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</si>
  <si>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</si>
  <si>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</si>
  <si>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</si>
  <si>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</si>
  <si>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</si>
  <si>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</si>
  <si>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</si>
  <si>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</si>
  <si>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</si>
  <si>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</si>
  <si>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</si>
  <si>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</si>
  <si>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</si>
  <si>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</si>
  <si>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</si>
  <si>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</si>
  <si>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</si>
  <si>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</si>
  <si>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</si>
  <si>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</si>
  <si>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</si>
  <si>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</si>
  <si>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</si>
  <si>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</si>
  <si>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</si>
  <si>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</si>
  <si>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</si>
  <si>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</si>
  <si>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</si>
  <si>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</si>
  <si>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</si>
  <si>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</si>
  <si>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</si>
  <si>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</si>
  <si>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</si>
  <si>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</si>
  <si>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</si>
  <si>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</si>
  <si>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</si>
  <si>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</si>
  <si>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</si>
  <si>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</si>
  <si>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</si>
  <si>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</si>
  <si>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</si>
  <si>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</si>
  <si>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</si>
  <si>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</si>
  <si>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</si>
  <si>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</si>
  <si>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</si>
  <si>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</si>
  <si>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</si>
  <si>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</si>
  <si>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</si>
  <si>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</si>
  <si>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</si>
  <si>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</si>
  <si>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</si>
  <si>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</si>
  <si>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</si>
  <si>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</si>
  <si>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</si>
  <si>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</si>
  <si>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</si>
  <si>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</si>
  <si>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</si>
  <si>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</si>
  <si>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</si>
  <si>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</si>
  <si>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</si>
  <si>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</si>
  <si>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</si>
  <si>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</si>
  <si>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</si>
  <si>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</si>
  <si>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</si>
  <si>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</si>
  <si>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</si>
  <si>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</si>
  <si>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</si>
  <si>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Revize elektro</t>
  </si>
  <si>
    <t>Zkoušky dle vyjádření SÚ (jakost vody, akustika, osvětlení)</t>
  </si>
  <si>
    <t>Provozní vlivy</t>
  </si>
  <si>
    <t>Mimostav. doprava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</si>
  <si>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</si>
  <si>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</si>
  <si>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</si>
  <si>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</si>
  <si>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</si>
  <si>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</si>
  <si>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</si>
  <si>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</si>
  <si>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</si>
  <si>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</si>
  <si>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</si>
  <si>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</si>
  <si>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</si>
  <si>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</si>
  <si>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</si>
  <si>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</si>
  <si>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</si>
  <si>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</si>
  <si>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</si>
  <si>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</si>
  <si>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</si>
  <si>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</si>
  <si>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</si>
  <si>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do 4 m2 ve zdivu nadzákladovém z nepálených tvárnic tl do 300 mm</t>
  </si>
  <si>
    <t>m3</t>
  </si>
  <si>
    <t>4</t>
  </si>
  <si>
    <t>1799491229</t>
  </si>
  <si>
    <t>6</t>
  </si>
  <si>
    <t>Úpravy povrchů, podlahy a osazování výplní</t>
  </si>
  <si>
    <t>611325421</t>
  </si>
  <si>
    <t>Oprava vnitřní vápenocementové štukové omítky stropů v rozsahu plochy do 10%</t>
  </si>
  <si>
    <t>m2</t>
  </si>
  <si>
    <t>-588999883</t>
  </si>
  <si>
    <t>612135101</t>
  </si>
  <si>
    <t>Hrubá výplň rýh ve stěnách maltou jakékoli šířky rýhy</t>
  </si>
  <si>
    <t>-578198758</t>
  </si>
  <si>
    <t>612142001</t>
  </si>
  <si>
    <t>Potažení vnitřních stěn sklovláknitým pletivem vtlačeným do tenkovrstvé hmoty</t>
  </si>
  <si>
    <t>2140857197</t>
  </si>
  <si>
    <t>5</t>
  </si>
  <si>
    <t>612311131</t>
  </si>
  <si>
    <t>Potažení vnitřních stěn vápenným štukem tloušťky do 3 mm</t>
  </si>
  <si>
    <t>-1365516803</t>
  </si>
  <si>
    <t>612325302</t>
  </si>
  <si>
    <t>Vápenocementová štuková omítka ostění nebo nadpraží</t>
  </si>
  <si>
    <t>-1166090814</t>
  </si>
  <si>
    <t>7</t>
  </si>
  <si>
    <t>612325422</t>
  </si>
  <si>
    <t>Oprava vnitřní vápenocementové štukové omítky stěn v rozsahu plochy do 30%</t>
  </si>
  <si>
    <t>-591975944</t>
  </si>
  <si>
    <t>8</t>
  </si>
  <si>
    <t>622143004</t>
  </si>
  <si>
    <t>Montáž omítkových samolepících začišťovacích profilů pro spojení s okenním rámem</t>
  </si>
  <si>
    <t>m</t>
  </si>
  <si>
    <t>1658435960</t>
  </si>
  <si>
    <t>9</t>
  </si>
  <si>
    <t>M</t>
  </si>
  <si>
    <t>59051476</t>
  </si>
  <si>
    <t xml:space="preserve">profil začišťovací PVC 9mm s výztužnou tkaninou pro ostění </t>
  </si>
  <si>
    <t>-2117995029</t>
  </si>
  <si>
    <t>10</t>
  </si>
  <si>
    <t>622212001</t>
  </si>
  <si>
    <t>Montáž kontaktního zateplení vnějšího ostění, nadpraží nebo parapetu hl. špalety do 200 mm lepením desek z polystyrenu tl do 40 mm</t>
  </si>
  <si>
    <t>267144444</t>
  </si>
  <si>
    <t>11</t>
  </si>
  <si>
    <t>ISV.8591057230042.2</t>
  </si>
  <si>
    <t xml:space="preserve"> λD = 0,039 (W·m-1·K-1), fasádní desky pro kontaktní zateplovací systémy ETICS a další konstrukce s běžnými požadavky na zatížení,  λD = 0,039 (W·m-1·K-1), Trvalá zatížitelnost v tlaku max. 1200kg/m2 při def. &lt; 2%.</t>
  </si>
  <si>
    <t>-343163485</t>
  </si>
  <si>
    <t>12</t>
  </si>
  <si>
    <t>631311116</t>
  </si>
  <si>
    <t>Mazanina tl do 80 mm z betonu prostého bez zvýšených nároků na prostředí tř. C 25/30</t>
  </si>
  <si>
    <t>-236979142</t>
  </si>
  <si>
    <t>13</t>
  </si>
  <si>
    <t>631312141</t>
  </si>
  <si>
    <t>Doplnění rýh v dosavadních mazaninách betonem prostým</t>
  </si>
  <si>
    <t>-450130567</t>
  </si>
  <si>
    <t>14</t>
  </si>
  <si>
    <t>631319203</t>
  </si>
  <si>
    <t>Příplatek k mazaninám za přidání ocelových vláken (drátkobeton) pro objemové vyztužení 25 kg/m3</t>
  </si>
  <si>
    <t>-2040647687</t>
  </si>
  <si>
    <t>634662112</t>
  </si>
  <si>
    <t>Výplň dilatačních spar šířky do 15 mm v mazaninách akrylátovým tmelem</t>
  </si>
  <si>
    <t>-1159900140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</si>
  <si>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</si>
  <si>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</si>
  <si>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</si>
  <si>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</si>
  <si>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-483740763</t>
  </si>
  <si>
    <t>17</t>
  </si>
  <si>
    <t>949411112</t>
  </si>
  <si>
    <t>Montáž schodišťových věží trubkových o půdorysné ploše do 10 m2 v do 20 m</t>
  </si>
  <si>
    <t>941817980</t>
  </si>
  <si>
    <t>18</t>
  </si>
  <si>
    <t>949411213</t>
  </si>
  <si>
    <t>Příplatek k schodišťovým věžím trubkovým do 10 m2 v do 40 m za první a ZKD den použití</t>
  </si>
  <si>
    <t>-589884934</t>
  </si>
  <si>
    <t>19</t>
  </si>
  <si>
    <t>949411812</t>
  </si>
  <si>
    <t>Demontáž schodišťových věží trubkových o půdorysné ploše do 10 m2 v do 20 m</t>
  </si>
  <si>
    <t>1879717906</t>
  </si>
  <si>
    <t>20</t>
  </si>
  <si>
    <t>962031133</t>
  </si>
  <si>
    <t>Bourání příček z cihel pálených na MVC tl do 150 mm</t>
  </si>
  <si>
    <t>-2103447385</t>
  </si>
  <si>
    <t>965043341</t>
  </si>
  <si>
    <t>Bourání podkladů pod dlažby betonových s potěrem nebo teracem tl do 100 mm pl přes 4 m2</t>
  </si>
  <si>
    <t>-1879079418</t>
  </si>
  <si>
    <t>22</t>
  </si>
  <si>
    <t>965081523</t>
  </si>
  <si>
    <t>Bourání podlah litých epoxidových, polyuretanových nebo silikátových tl přes 10 mm plochy přes 1 m2</t>
  </si>
  <si>
    <t>-1912845885</t>
  </si>
  <si>
    <t>23</t>
  </si>
  <si>
    <t>968072455</t>
  </si>
  <si>
    <t>Vybourání kovových dveřních zárubní pl do 2 m2</t>
  </si>
  <si>
    <t>-814227999</t>
  </si>
  <si>
    <t>24</t>
  </si>
  <si>
    <t>968082017</t>
  </si>
  <si>
    <t>Vybourání plastových rámů oken včetně křídel plochy přes 2 do 4 m2</t>
  </si>
  <si>
    <t>1766977176</t>
  </si>
  <si>
    <t>25</t>
  </si>
  <si>
    <t>971033131</t>
  </si>
  <si>
    <t>Vybourání otvorů ve zdivu cihelném D do 60 mm na MVC nebo MV tl do 150 mm</t>
  </si>
  <si>
    <t>kus</t>
  </si>
  <si>
    <t>-1046662208</t>
  </si>
  <si>
    <t>26</t>
  </si>
  <si>
    <t>971033151</t>
  </si>
  <si>
    <t>Vybourání otvorů ve zdivu cihelném D do 60 mm na MVC nebo MV tl do 450 mm</t>
  </si>
  <si>
    <t>2079532957</t>
  </si>
  <si>
    <t>27</t>
  </si>
  <si>
    <t>971033231</t>
  </si>
  <si>
    <t>Vybourání otvorů ve zdivu cihelném pl do 0,0225 m2 na MVC nebo MV tl do 150 mm</t>
  </si>
  <si>
    <t>-1167985637</t>
  </si>
  <si>
    <t>28</t>
  </si>
  <si>
    <t>971033241</t>
  </si>
  <si>
    <t>Vybourání otvorů ve zdivu cihelném pl do 0,0225 m2 na MVC nebo MV tl do 300 mm</t>
  </si>
  <si>
    <t>-480076713</t>
  </si>
  <si>
    <t>29</t>
  </si>
  <si>
    <t>971033331</t>
  </si>
  <si>
    <t>Vybourání otvorů ve zdivu cihelném pl do 0,09 m2 na MVC nebo MV tl do 150 mm</t>
  </si>
  <si>
    <t>-180548413</t>
  </si>
  <si>
    <t>30</t>
  </si>
  <si>
    <t>974031153</t>
  </si>
  <si>
    <t>Vysekání rýh ve zdivu cihelném hl do 100 mm š do 100 mm</t>
  </si>
  <si>
    <t>327050641</t>
  </si>
  <si>
    <t>31</t>
  </si>
  <si>
    <t>974082113</t>
  </si>
  <si>
    <t>Vysekání rýh pro ploché vodiče v omítce MV nebo MVC stěn š do 50 mm</t>
  </si>
  <si>
    <t>1299171678</t>
  </si>
  <si>
    <t>32</t>
  </si>
  <si>
    <t>977151115</t>
  </si>
  <si>
    <t>Jádrové vrty diamantovými korunkami do D 70 mm do stavebních materiálů</t>
  </si>
  <si>
    <t>-62281449</t>
  </si>
  <si>
    <t>33</t>
  </si>
  <si>
    <t>977151118</t>
  </si>
  <si>
    <t>Jádrové vrty diamantovými korunkami do D 100 mm do stavebních materiálů</t>
  </si>
  <si>
    <t>-786741553</t>
  </si>
  <si>
    <t>34</t>
  </si>
  <si>
    <t>PC 010</t>
  </si>
  <si>
    <t>Protipožární uzávěry průchodů instalací</t>
  </si>
  <si>
    <t>kpl</t>
  </si>
  <si>
    <t>1781530157</t>
  </si>
  <si>
    <t>997</t>
  </si>
  <si>
    <t>Přesun sutě</t>
  </si>
  <si>
    <t>35</t>
  </si>
  <si>
    <t>997013153</t>
  </si>
  <si>
    <t>Vnitrostaveništní doprava suti a vybouraných hmot pro budovy v do 12 m s omezením mechanizace</t>
  </si>
  <si>
    <t>t</t>
  </si>
  <si>
    <t>1237800338</t>
  </si>
  <si>
    <t>36</t>
  </si>
  <si>
    <t>997013311</t>
  </si>
  <si>
    <t>Montáž a demontáž shozu suti v do 10 m</t>
  </si>
  <si>
    <t>160736078</t>
  </si>
  <si>
    <t>37</t>
  </si>
  <si>
    <t>997013321</t>
  </si>
  <si>
    <t>Příplatek k shozu suti v do 10 m za první a ZKD den použití</t>
  </si>
  <si>
    <t>1725701824</t>
  </si>
  <si>
    <t>38</t>
  </si>
  <si>
    <t>997013501</t>
  </si>
  <si>
    <t>Odvoz suti a vybouraných hmot na skládku nebo meziskládku do 1 km se složením</t>
  </si>
  <si>
    <t>-1801344495</t>
  </si>
  <si>
    <t>39</t>
  </si>
  <si>
    <t>997013509</t>
  </si>
  <si>
    <t>Příplatek k odvozu suti a vybouraných hmot na skládku ZKD 1 km přes 1 km</t>
  </si>
  <si>
    <t>-891409597</t>
  </si>
  <si>
    <t>40</t>
  </si>
  <si>
    <t>9970135091</t>
  </si>
  <si>
    <t>Příplatek k odvozu suti a vybouraných hmot na skládku ZKD 1 km přes 1 km - nebezpečný odpad</t>
  </si>
  <si>
    <t>1255184036</t>
  </si>
  <si>
    <t>41</t>
  </si>
  <si>
    <t>997013601</t>
  </si>
  <si>
    <t>Poplatek za uložení na skládce (skládkovné) stavebního odpadu betonového kód odpadu 17 01 01</t>
  </si>
  <si>
    <t>1465491534</t>
  </si>
  <si>
    <t>42</t>
  </si>
  <si>
    <t>997013603</t>
  </si>
  <si>
    <t>Poplatek za uložení na skládce (skládkovné) stavebního odpadu cihelného kód odpadu 17 01 02</t>
  </si>
  <si>
    <t>206117175</t>
  </si>
  <si>
    <t>43</t>
  </si>
  <si>
    <t>997013812</t>
  </si>
  <si>
    <t>Poplatek za uložení na skládce (skládkovné) stavebního odpadu na bázi sádry kód odpadu 17 08 02</t>
  </si>
  <si>
    <t>-725033768</t>
  </si>
  <si>
    <t>44</t>
  </si>
  <si>
    <t>997013813</t>
  </si>
  <si>
    <t>Poplatek za uložení na skládce (skládkovné) stavebního odpadu z plastických hmot kód odpadu 17 02 03</t>
  </si>
  <si>
    <t>-587271371</t>
  </si>
  <si>
    <t>998</t>
  </si>
  <si>
    <t>Přesun hmot</t>
  </si>
  <si>
    <t>45</t>
  </si>
  <si>
    <t>998017003</t>
  </si>
  <si>
    <t>Přesun hmot s omezením mechanizace pro budovy v přes 12 do 24 m</t>
  </si>
  <si>
    <t>-657711576</t>
  </si>
  <si>
    <t>PSV</t>
  </si>
  <si>
    <t>Práce a dodávky PSV</t>
  </si>
  <si>
    <t>713</t>
  </si>
  <si>
    <t>Izolace tepelné</t>
  </si>
  <si>
    <t>46</t>
  </si>
  <si>
    <t>713121111</t>
  </si>
  <si>
    <t>Montáž izolace tepelné podlah volně kladenými rohožemi, pásy, dílci, deskami 1 vrstva</t>
  </si>
  <si>
    <t>-2014322237</t>
  </si>
  <si>
    <t>47</t>
  </si>
  <si>
    <t>RKW.104130</t>
  </si>
  <si>
    <t>deska izolační podlahová  600x1000x20 mm</t>
  </si>
  <si>
    <t>-324897141</t>
  </si>
  <si>
    <t>146</t>
  </si>
  <si>
    <t>713130811</t>
  </si>
  <si>
    <t>Odstranění tepelné izolace stěn volně kladené z vláknitých materiálů tl do 100 mm</t>
  </si>
  <si>
    <t>-246743609</t>
  </si>
  <si>
    <t>48</t>
  </si>
  <si>
    <t>713191132</t>
  </si>
  <si>
    <t>Montáž izolace tepelné podlah, stropů vrchem nebo střech překrytí separační fólií z PE</t>
  </si>
  <si>
    <t>-760746364</t>
  </si>
  <si>
    <t>49</t>
  </si>
  <si>
    <t>28323055</t>
  </si>
  <si>
    <t>fólie PE (500 kg/m3) separační podlahová oddělující tepelnou izolaci tl 0,8mm</t>
  </si>
  <si>
    <t>521143120</t>
  </si>
  <si>
    <t>50</t>
  </si>
  <si>
    <t>998713203</t>
  </si>
  <si>
    <t>Přesun hmot procentní pro izolace tepelné v objektech v do 24 m</t>
  </si>
  <si>
    <t>%</t>
  </si>
  <si>
    <t>-621809066</t>
  </si>
  <si>
    <t>721</t>
  </si>
  <si>
    <t>Zdravotechnika - vnitřní kanalizace</t>
  </si>
  <si>
    <t>51</t>
  </si>
  <si>
    <t>721171905</t>
  </si>
  <si>
    <t>Potrubí z PP vsazení odbočky do hrdla DN 110</t>
  </si>
  <si>
    <t>-1143781977</t>
  </si>
  <si>
    <t>52</t>
  </si>
  <si>
    <t>721174024.PPL</t>
  </si>
  <si>
    <t>Potrubí kanalizační odpadní DN 75</t>
  </si>
  <si>
    <t>1254322131</t>
  </si>
  <si>
    <t>53</t>
  </si>
  <si>
    <t>721174025.PPL</t>
  </si>
  <si>
    <t>Potrubí kanalizační odpadní DN 110</t>
  </si>
  <si>
    <t>-353800378</t>
  </si>
  <si>
    <t>54</t>
  </si>
  <si>
    <t>721174042.PPL</t>
  </si>
  <si>
    <t>Potrubí kanalizační připojovací DN 40</t>
  </si>
  <si>
    <t>-2143902576</t>
  </si>
  <si>
    <t>55</t>
  </si>
  <si>
    <t>721174043.PPL</t>
  </si>
  <si>
    <t>Potrubí kanalizační připojovací  DN 50</t>
  </si>
  <si>
    <t>937902559</t>
  </si>
  <si>
    <t>56</t>
  </si>
  <si>
    <t>721194104</t>
  </si>
  <si>
    <t>Vyvedení a upevnění odpadních výpustek DN 40</t>
  </si>
  <si>
    <t>-1523642898</t>
  </si>
  <si>
    <t>57</t>
  </si>
  <si>
    <t>721290111</t>
  </si>
  <si>
    <t>Zkouška těsnosti potrubí kanalizace vodou do DN 125</t>
  </si>
  <si>
    <t>-911822918</t>
  </si>
  <si>
    <t>58</t>
  </si>
  <si>
    <t>998721203</t>
  </si>
  <si>
    <t>Přesun hmot procentní pro vnitřní kanalizace v objektech v do 24 m</t>
  </si>
  <si>
    <t>1299221234</t>
  </si>
  <si>
    <t>722</t>
  </si>
  <si>
    <t>Zdravotechnika - vnitřní vodovod</t>
  </si>
  <si>
    <t>59</t>
  </si>
  <si>
    <t>722174002.WVN</t>
  </si>
  <si>
    <t>Potrubí vodovodní plastové  S3.2 svar polyfúze PN 16 D 20x2,8 mm</t>
  </si>
  <si>
    <t>187250955</t>
  </si>
  <si>
    <t>60</t>
  </si>
  <si>
    <t>722181211</t>
  </si>
  <si>
    <t>Ochrana vodovodního potrubí přilepenými termoizolačními trubicemi z PE tl do 6 mm DN do 22 mm</t>
  </si>
  <si>
    <t>673021739</t>
  </si>
  <si>
    <t>61</t>
  </si>
  <si>
    <t>722181254</t>
  </si>
  <si>
    <t>Ochrana vodovodního potrubí přilepenými termoizolačními trubicemi z PE tl do 25 mm DN do 89 mm</t>
  </si>
  <si>
    <t>-196847567</t>
  </si>
  <si>
    <t>62</t>
  </si>
  <si>
    <t>722190401</t>
  </si>
  <si>
    <t>Vyvedení a upevnění výpustku do DN 25</t>
  </si>
  <si>
    <t>1964512280</t>
  </si>
  <si>
    <t>63</t>
  </si>
  <si>
    <t>722220122</t>
  </si>
  <si>
    <t>Nástěnka pro baterii G 3/4" s jedním závitem</t>
  </si>
  <si>
    <t>pár</t>
  </si>
  <si>
    <t>1479968169</t>
  </si>
  <si>
    <t>64</t>
  </si>
  <si>
    <t>722230102</t>
  </si>
  <si>
    <t>Ventil přímý G 3/4" se dvěma závity</t>
  </si>
  <si>
    <t>-229585682</t>
  </si>
  <si>
    <t>65</t>
  </si>
  <si>
    <t>722290226</t>
  </si>
  <si>
    <t>Zkouška těsnosti vodovodního potrubí závitového do DN 50</t>
  </si>
  <si>
    <t>-1698887365</t>
  </si>
  <si>
    <t>66</t>
  </si>
  <si>
    <t>998722203</t>
  </si>
  <si>
    <t>Přesun hmot procentní pro vnitřní vodovod v objektech v do 24 m</t>
  </si>
  <si>
    <t>-1379196311</t>
  </si>
  <si>
    <t>725</t>
  </si>
  <si>
    <t>Zdravotechnika - zařizovací předměty</t>
  </si>
  <si>
    <t>67</t>
  </si>
  <si>
    <t>725211603.LFN</t>
  </si>
  <si>
    <t>Umyvadlo keramické bílé šířky 600 mm bez krytu na sifon připevněné na stěnu šrouby - dodávka, montáž</t>
  </si>
  <si>
    <t>soubor</t>
  </si>
  <si>
    <t>797066705</t>
  </si>
  <si>
    <t>68</t>
  </si>
  <si>
    <t>725531102.STB</t>
  </si>
  <si>
    <t>Elektrický ohřívač 10 l , příkon min. 2 kW, závěsný, tlakový, umístění nad umyvadlo - dodávka, montáž</t>
  </si>
  <si>
    <t>191852023</t>
  </si>
  <si>
    <t>69</t>
  </si>
  <si>
    <t>725819401</t>
  </si>
  <si>
    <t>Dodávka a montáž ventilů rohových G 1/2" s připojovací trubičkou</t>
  </si>
  <si>
    <t>491449344</t>
  </si>
  <si>
    <t>70</t>
  </si>
  <si>
    <t>NVS.CF300315</t>
  </si>
  <si>
    <t>Dodávka a montáž - rohový ventil bez filtru 1/2"X 1/2"</t>
  </si>
  <si>
    <t>434976934</t>
  </si>
  <si>
    <t>71</t>
  </si>
  <si>
    <t>725822611</t>
  </si>
  <si>
    <t>Dodávka a montáž - baterie umyvadlová stojánková páková bez výpusti</t>
  </si>
  <si>
    <t>1122236760</t>
  </si>
  <si>
    <t>72</t>
  </si>
  <si>
    <t>998725203</t>
  </si>
  <si>
    <t>Přesun hmot procentní pro zařizovací předměty v objektech v do 24 m</t>
  </si>
  <si>
    <t>1747657706</t>
  </si>
  <si>
    <t>741</t>
  </si>
  <si>
    <t>Elektroinstalace - silnoproud</t>
  </si>
  <si>
    <t>73</t>
  </si>
  <si>
    <t>741810003</t>
  </si>
  <si>
    <t>Celková prohlídka elektrického rozvodu a zařízení do 1 milionu Kč</t>
  </si>
  <si>
    <t>618044308</t>
  </si>
  <si>
    <t>74</t>
  </si>
  <si>
    <t>998741203</t>
  </si>
  <si>
    <t>Přesun hmot procentní pro silnoproud v objektech v do 24 m</t>
  </si>
  <si>
    <t>-1459894525</t>
  </si>
  <si>
    <t>75</t>
  </si>
  <si>
    <t>PC 741 001</t>
  </si>
  <si>
    <t>Kabel CYKY 4B x 16</t>
  </si>
  <si>
    <t>1227955978</t>
  </si>
  <si>
    <t>76</t>
  </si>
  <si>
    <t>PC 741 002</t>
  </si>
  <si>
    <t>Kabel CYKY 3C x 1,5</t>
  </si>
  <si>
    <t>172292822</t>
  </si>
  <si>
    <t>77</t>
  </si>
  <si>
    <t>PC 741 003</t>
  </si>
  <si>
    <t>Kabel CYKY 3A x 1,5</t>
  </si>
  <si>
    <t>1480799858</t>
  </si>
  <si>
    <t>78</t>
  </si>
  <si>
    <t>PC 741 004</t>
  </si>
  <si>
    <t>Kabel CYKY 3C x 2,5</t>
  </si>
  <si>
    <t>-221980687</t>
  </si>
  <si>
    <t>79</t>
  </si>
  <si>
    <t>PC 741 005</t>
  </si>
  <si>
    <t>Vodič CY 16</t>
  </si>
  <si>
    <t>1916364972</t>
  </si>
  <si>
    <t>80</t>
  </si>
  <si>
    <t>PC 741 006</t>
  </si>
  <si>
    <t>Kabelový žlab ocelový plný, FeZn 50 x 62 x 0,7</t>
  </si>
  <si>
    <t>1594924367</t>
  </si>
  <si>
    <t>81</t>
  </si>
  <si>
    <t>PC 741 007</t>
  </si>
  <si>
    <t>Víko kabel. žlabu  62</t>
  </si>
  <si>
    <t>274073558</t>
  </si>
  <si>
    <t>82</t>
  </si>
  <si>
    <t>PC 741 008</t>
  </si>
  <si>
    <t>Parapetní kanál  120x55</t>
  </si>
  <si>
    <t>552527760</t>
  </si>
  <si>
    <t>83</t>
  </si>
  <si>
    <t>PC 741 009</t>
  </si>
  <si>
    <t xml:space="preserve">Parapetní kanál  170x65 </t>
  </si>
  <si>
    <t>891499976</t>
  </si>
  <si>
    <t>84</t>
  </si>
  <si>
    <t>PC 741 010</t>
  </si>
  <si>
    <t xml:space="preserve">Příchytka kanálu </t>
  </si>
  <si>
    <t>ks</t>
  </si>
  <si>
    <t>-1748926228</t>
  </si>
  <si>
    <t>85</t>
  </si>
  <si>
    <t>PC 741 011</t>
  </si>
  <si>
    <t>Ohebná elektroinstalační trubka bezhalogenová vnitřní průměr min. 10,7 mm</t>
  </si>
  <si>
    <t>297529918</t>
  </si>
  <si>
    <t>86</t>
  </si>
  <si>
    <t>PC 741 012</t>
  </si>
  <si>
    <t>Krabice instalační  125</t>
  </si>
  <si>
    <t>1702198301</t>
  </si>
  <si>
    <t>87</t>
  </si>
  <si>
    <t>PC 741 013</t>
  </si>
  <si>
    <t>Rozvaděč oceloplechový do zdi, 120 modulů</t>
  </si>
  <si>
    <t>1766939825</t>
  </si>
  <si>
    <t>88</t>
  </si>
  <si>
    <t>PC 741 014</t>
  </si>
  <si>
    <t>Vypínač  63/3 3P</t>
  </si>
  <si>
    <t>997521743</t>
  </si>
  <si>
    <t>89</t>
  </si>
  <si>
    <t>PC 741 015</t>
  </si>
  <si>
    <t>Svodič přepětí T1+T2</t>
  </si>
  <si>
    <t>1168265168</t>
  </si>
  <si>
    <t>90</t>
  </si>
  <si>
    <t>PC 741 016</t>
  </si>
  <si>
    <t>Proudový chránič 40/4/003/A 40A 30mA</t>
  </si>
  <si>
    <t>804568997</t>
  </si>
  <si>
    <t>91</t>
  </si>
  <si>
    <t>PC 741 017</t>
  </si>
  <si>
    <t>Proudový chránič + jistič  10/1N/003/A 10A 30mA</t>
  </si>
  <si>
    <t>-590925045</t>
  </si>
  <si>
    <t>92</t>
  </si>
  <si>
    <t>PC 741 018</t>
  </si>
  <si>
    <t>Jistič -B10/1 10A</t>
  </si>
  <si>
    <t>-1347270138</t>
  </si>
  <si>
    <t>93</t>
  </si>
  <si>
    <t>PC 741 019</t>
  </si>
  <si>
    <t>Jistič -B16/1 16A</t>
  </si>
  <si>
    <t>-971778930</t>
  </si>
  <si>
    <t>94</t>
  </si>
  <si>
    <t>PC 741 020</t>
  </si>
  <si>
    <t xml:space="preserve">Zásuvkový modul do parapetních kanálů 45x45  </t>
  </si>
  <si>
    <t>1354270792</t>
  </si>
  <si>
    <t>95</t>
  </si>
  <si>
    <t>PC 741 021</t>
  </si>
  <si>
    <t>Datový modul do parapetních kanálů 45 Cat 6</t>
  </si>
  <si>
    <t>-452829064</t>
  </si>
  <si>
    <t>96</t>
  </si>
  <si>
    <t>PC 741 022</t>
  </si>
  <si>
    <t>Dvojzásuvka barva bílá , instalace pod omítku</t>
  </si>
  <si>
    <t>-1735497386</t>
  </si>
  <si>
    <t>97</t>
  </si>
  <si>
    <t>PC 741 023</t>
  </si>
  <si>
    <t>Jednozásuvka, barva bílá , instalace pod omítku</t>
  </si>
  <si>
    <t>840787915</t>
  </si>
  <si>
    <t>100</t>
  </si>
  <si>
    <t>PC 741 026</t>
  </si>
  <si>
    <t>Vypínač č.1, barva bílá , instalace pod omítku</t>
  </si>
  <si>
    <t>-643783085</t>
  </si>
  <si>
    <t>101</t>
  </si>
  <si>
    <t>PC 741 027</t>
  </si>
  <si>
    <t>Vypínač č.6, barva bílá , instalace pod omítku</t>
  </si>
  <si>
    <t>1924933544</t>
  </si>
  <si>
    <t>102</t>
  </si>
  <si>
    <t>PC 741 028</t>
  </si>
  <si>
    <t>Vypínač č.7, barva bílá , instalace pod omítku</t>
  </si>
  <si>
    <t>-1989898442</t>
  </si>
  <si>
    <t>103</t>
  </si>
  <si>
    <t>PC 741 029</t>
  </si>
  <si>
    <t>Svítodlo LED lineární interiérové, délka 120cm, 37W 3800lm, 4000K</t>
  </si>
  <si>
    <t>-1037667040</t>
  </si>
  <si>
    <t>104</t>
  </si>
  <si>
    <t>PC 741 030</t>
  </si>
  <si>
    <t>Svítodlo LED  interiérové pro osvětlení tabule, délka 150cm, 47W 6200lm, 4000K</t>
  </si>
  <si>
    <t>-417295900</t>
  </si>
  <si>
    <t>105</t>
  </si>
  <si>
    <t>PC 741 031</t>
  </si>
  <si>
    <t>Svítodlo LED lineární interiérové, délka 150cm, 60W 6500lm, 4000K</t>
  </si>
  <si>
    <t>73396182</t>
  </si>
  <si>
    <t>106</t>
  </si>
  <si>
    <t>PC 741 032</t>
  </si>
  <si>
    <t>Nouz. svítidlo IP42 150lm 3h   3,2W</t>
  </si>
  <si>
    <t>-916776628</t>
  </si>
  <si>
    <t>147</t>
  </si>
  <si>
    <t>PC 741 033</t>
  </si>
  <si>
    <t>instalační kabel kategorie 7 s dvojitým stíněním</t>
  </si>
  <si>
    <t>52548658</t>
  </si>
  <si>
    <t>149</t>
  </si>
  <si>
    <t>PC 741 034</t>
  </si>
  <si>
    <t>Podružný materiál</t>
  </si>
  <si>
    <t>813428145</t>
  </si>
  <si>
    <t>150</t>
  </si>
  <si>
    <t>PC 741 035</t>
  </si>
  <si>
    <t>Pomocné práce</t>
  </si>
  <si>
    <t>42643033</t>
  </si>
  <si>
    <t>107</t>
  </si>
  <si>
    <t>PC 742 001</t>
  </si>
  <si>
    <t>Datový rozvaděč 9U 19"</t>
  </si>
  <si>
    <t>-1080524083</t>
  </si>
  <si>
    <t>108</t>
  </si>
  <si>
    <t>PC 742 002</t>
  </si>
  <si>
    <t xml:space="preserve">48portový management switch s 4x SFP port </t>
  </si>
  <si>
    <t>548664143</t>
  </si>
  <si>
    <t>109</t>
  </si>
  <si>
    <t>PC 742 003</t>
  </si>
  <si>
    <t>Konektor RJ45 CAT6A STP</t>
  </si>
  <si>
    <t>-299944634</t>
  </si>
  <si>
    <t>110</t>
  </si>
  <si>
    <t>PC 742 004</t>
  </si>
  <si>
    <t>2014892407</t>
  </si>
  <si>
    <t>111</t>
  </si>
  <si>
    <t>PC 742 005</t>
  </si>
  <si>
    <t>Modem s podporou VDSL2, pokročilý managemet, Rozhraní: 1 x 10/100/1000 Mbps WAN, 4 x gigabitová LAN (RJ-45), USB 2.0, + x RJ-11 pro DSL</t>
  </si>
  <si>
    <t>1807916900</t>
  </si>
  <si>
    <t>112</t>
  </si>
  <si>
    <t>PC 742 006</t>
  </si>
  <si>
    <t>238420819</t>
  </si>
  <si>
    <t>148</t>
  </si>
  <si>
    <t>PC 742 007</t>
  </si>
  <si>
    <t>-1880385527</t>
  </si>
  <si>
    <t>763</t>
  </si>
  <si>
    <t>Konstrukce suché výstavby</t>
  </si>
  <si>
    <t>113</t>
  </si>
  <si>
    <t>763111811</t>
  </si>
  <si>
    <t>Demontáž SDK příčky s jednoduchou ocelovou nosnou konstrukcí opláštění jednoduché</t>
  </si>
  <si>
    <t>548146266</t>
  </si>
  <si>
    <t>114</t>
  </si>
  <si>
    <t>763131714</t>
  </si>
  <si>
    <t>SDK podhled základní penetrační nátěr</t>
  </si>
  <si>
    <t>229060334</t>
  </si>
  <si>
    <t>115</t>
  </si>
  <si>
    <t>763164531</t>
  </si>
  <si>
    <t>SDK obklad kcí tvaru L š do 0,8 m desky 1xA 12,5</t>
  </si>
  <si>
    <t>1460407250</t>
  </si>
  <si>
    <t>116</t>
  </si>
  <si>
    <t>763164631</t>
  </si>
  <si>
    <t>SDK obklad kcí tvaru U š do 1,2 m desky 1xA 12,5</t>
  </si>
  <si>
    <t>-1361466576</t>
  </si>
  <si>
    <t>117</t>
  </si>
  <si>
    <t>998763403</t>
  </si>
  <si>
    <t>Přesun hmot procentní pro sádrokartonové konstrukce v objektech v do 24 m</t>
  </si>
  <si>
    <t>-1103476325</t>
  </si>
  <si>
    <t>766</t>
  </si>
  <si>
    <t>Konstrukce truhlářské</t>
  </si>
  <si>
    <t>118</t>
  </si>
  <si>
    <t>766660031</t>
  </si>
  <si>
    <t>Montáž dveřních křídel otvíravých dvoukřídlových požárních do ocelové zárubně</t>
  </si>
  <si>
    <t>123164650</t>
  </si>
  <si>
    <t>119</t>
  </si>
  <si>
    <t>61162067</t>
  </si>
  <si>
    <t>dveře dvoukřídlé dřevotřískové protipožární EI (EW) 30 D3 povrch fóliový plné 1450x1970-2100mm</t>
  </si>
  <si>
    <t>1146873255</t>
  </si>
  <si>
    <t>120</t>
  </si>
  <si>
    <t>766660352</t>
  </si>
  <si>
    <t>Montáž posuvných dveří jednokřídlových průchozí výšky do 2,5 m a šířky do 1200 mm do pojezdu na stěnu</t>
  </si>
  <si>
    <t>37285076</t>
  </si>
  <si>
    <t>121</t>
  </si>
  <si>
    <t>61182351</t>
  </si>
  <si>
    <t>kování posuvné pro dveře posuvné na stěnu do garnyže pro š 60,70,80,90mm</t>
  </si>
  <si>
    <t>-334077803</t>
  </si>
  <si>
    <t>122</t>
  </si>
  <si>
    <t>MSN.0027431.URS</t>
  </si>
  <si>
    <t>dveře interiérové jednokřídlé plné, voština, 90x197</t>
  </si>
  <si>
    <t>193653527</t>
  </si>
  <si>
    <t>123</t>
  </si>
  <si>
    <t>54914620</t>
  </si>
  <si>
    <t>kování dveřní vrchní klika včetně rozet a montážního materiálu R PZ nerez PK</t>
  </si>
  <si>
    <t>1629486741</t>
  </si>
  <si>
    <t>124</t>
  </si>
  <si>
    <t>998766203</t>
  </si>
  <si>
    <t>Přesun hmot procentní pro konstrukce truhlářské v objektech v do 24 m</t>
  </si>
  <si>
    <t>-1366169513</t>
  </si>
  <si>
    <t>767</t>
  </si>
  <si>
    <t>Konstrukce zámečnické</t>
  </si>
  <si>
    <t>125</t>
  </si>
  <si>
    <t>767161850</t>
  </si>
  <si>
    <t>Demontáž madel rovných do suti</t>
  </si>
  <si>
    <t>153378450</t>
  </si>
  <si>
    <t>126</t>
  </si>
  <si>
    <t>767640113</t>
  </si>
  <si>
    <t>Montáž dveří vchodových jednokřídlových s pevným bočním dílem</t>
  </si>
  <si>
    <t>278225552</t>
  </si>
  <si>
    <t>127</t>
  </si>
  <si>
    <t>61140503</t>
  </si>
  <si>
    <t>dveře jednokřídlé Al  prosklené s pevným bočním dílem, protipožární EI 30DP3,C3 max rozměru otvoru 2,42m2</t>
  </si>
  <si>
    <t>-1586924469</t>
  </si>
  <si>
    <t>151</t>
  </si>
  <si>
    <t>767640221</t>
  </si>
  <si>
    <t>Montáž dveří ocelových vchodových dvoukřídlových bez nadsvětlíku</t>
  </si>
  <si>
    <t>-1203872002</t>
  </si>
  <si>
    <t>152</t>
  </si>
  <si>
    <t>55341334</t>
  </si>
  <si>
    <t>dveře vchodové dvoukřídlé Al prosklené protipožární 1,8*2,1 m</t>
  </si>
  <si>
    <t>-416818403</t>
  </si>
  <si>
    <t>128</t>
  </si>
  <si>
    <t>998767203</t>
  </si>
  <si>
    <t>Přesun hmot procentní pro zámečnické konstrukce v objektech v do 24 m</t>
  </si>
  <si>
    <t>184536037</t>
  </si>
  <si>
    <t>771</t>
  </si>
  <si>
    <t>Podlahy z dlaždic</t>
  </si>
  <si>
    <t>129</t>
  </si>
  <si>
    <t>771151022</t>
  </si>
  <si>
    <t>Samonivelační stěrka podlah pevnosti 30 MPa tl 5 mm</t>
  </si>
  <si>
    <t>270526818</t>
  </si>
  <si>
    <t>130</t>
  </si>
  <si>
    <t>771274112</t>
  </si>
  <si>
    <t>Montáž obkladů stupnic z dlaždic keramických flexibilní lepidlo š do 250 mm</t>
  </si>
  <si>
    <t>513042766</t>
  </si>
  <si>
    <t>131</t>
  </si>
  <si>
    <t>59761330</t>
  </si>
  <si>
    <t>schodovka protiskluzná šířky 330x330mm</t>
  </si>
  <si>
    <t>1184326041</t>
  </si>
  <si>
    <t>132</t>
  </si>
  <si>
    <t>998771203</t>
  </si>
  <si>
    <t>Přesun hmot procentní pro podlahy z dlaždic v objektech v do 24 m</t>
  </si>
  <si>
    <t>-1380335327</t>
  </si>
  <si>
    <t>776</t>
  </si>
  <si>
    <t>Podlahy povlakové</t>
  </si>
  <si>
    <t>133</t>
  </si>
  <si>
    <t>776111311</t>
  </si>
  <si>
    <t>Vysátí podkladu povlakových podlah</t>
  </si>
  <si>
    <t>-742519150</t>
  </si>
  <si>
    <t>134</t>
  </si>
  <si>
    <t>776121311</t>
  </si>
  <si>
    <t>Vodou ředitelná penetrace savého podkladu povlakových podlah ředěná v poměru 1:1</t>
  </si>
  <si>
    <t>-1942783791</t>
  </si>
  <si>
    <t>135</t>
  </si>
  <si>
    <t>776141122</t>
  </si>
  <si>
    <t>Vyrovnání podkladu povlakových podlah stěrkou pevnosti 30 MPa tl 5 mm</t>
  </si>
  <si>
    <t>1568920461</t>
  </si>
  <si>
    <t>136</t>
  </si>
  <si>
    <t>776201812</t>
  </si>
  <si>
    <t>Demontáž lepených povlakových podlah s podložkou ručně</t>
  </si>
  <si>
    <t>-1265154868</t>
  </si>
  <si>
    <t>137</t>
  </si>
  <si>
    <t>776221121</t>
  </si>
  <si>
    <t>Lepení pásů z PVC standardním lepidlem</t>
  </si>
  <si>
    <t>-1091427555</t>
  </si>
  <si>
    <t>138</t>
  </si>
  <si>
    <t>28411025</t>
  </si>
  <si>
    <t>PVC homogenní zátěžové</t>
  </si>
  <si>
    <t>-1945655158</t>
  </si>
  <si>
    <t>139</t>
  </si>
  <si>
    <t>776421111</t>
  </si>
  <si>
    <t>Montáž obvodových lišt lepením</t>
  </si>
  <si>
    <t>927518063</t>
  </si>
  <si>
    <t>140</t>
  </si>
  <si>
    <t>28411008</t>
  </si>
  <si>
    <t xml:space="preserve">lišta soklová PVC </t>
  </si>
  <si>
    <t>-291373849</t>
  </si>
  <si>
    <t>141</t>
  </si>
  <si>
    <t>776991121</t>
  </si>
  <si>
    <t>Základní čištění nově položených podlahovin vysátím a setřením vlhkým mopem</t>
  </si>
  <si>
    <t>-1352934043</t>
  </si>
  <si>
    <t>142</t>
  </si>
  <si>
    <t>998776203</t>
  </si>
  <si>
    <t>Přesun hmot procentní pro podlahy povlakové v objektech v do 24 m</t>
  </si>
  <si>
    <t>-443366374</t>
  </si>
  <si>
    <t>783</t>
  </si>
  <si>
    <t>Dokončovací práce - nátěry</t>
  </si>
  <si>
    <t>143</t>
  </si>
  <si>
    <t>783317101</t>
  </si>
  <si>
    <t>Krycí jednonásobný syntetický standardní nátěr zámečnických konstrukcí - zárubně</t>
  </si>
  <si>
    <t>106414191</t>
  </si>
  <si>
    <t>784</t>
  </si>
  <si>
    <t>Dokončovací práce - malby a tapety</t>
  </si>
  <si>
    <t>144</t>
  </si>
  <si>
    <t>784181101</t>
  </si>
  <si>
    <t>Základní akrylátová jednonásobná bezbarvá penetrace podkladu v místnostech výšky do 3,80 m</t>
  </si>
  <si>
    <t>253438877</t>
  </si>
  <si>
    <t>145</t>
  </si>
  <si>
    <t>784211111</t>
  </si>
  <si>
    <t>Dvojnásobné bílé malby ze směsí za mokra velmi dobře otěruvzdorných v místnostech výšky do 3,80 m</t>
  </si>
  <si>
    <t>-154094119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</si>
</sst>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0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8">
    <xf numFmtId="0" fontId="0" fillId="0" borderId="0" xfId="0"/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2" borderId="0" xfId="0" applyFill="1" applyAlignment="1" applyProtection="1">
      <alignment horizontal="left" vertic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4" fillId="2" borderId="0" xfId="0" applyFont="1" applyFill="1" applyAlignment="1" applyProtection="1">
      <alignment horizontal="left" vertical="center"/>
    </xf>
    <xf numFmtId="0" fontId="22" fillId="2" borderId="0" xfId="0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  <xf numFmtId="165" fontId="6" fillId="2" borderId="0" xfId="0" applyNumberFormat="1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vertical="center" wrapText="1"/>
    </xf>
    <xf numFmtId="0" fontId="0" fillId="2" borderId="0" xfId="0" applyFill="1" applyAlignment="1" applyProtection="1">
      <alignment vertical="center" wrapText="1"/>
    </xf>
    <xf numFmtId="0" fontId="0" fillId="2" borderId="12" xfId="0" applyFill="1" applyBorder="1" applyAlignment="1" applyProtection="1">
      <alignment vertical="center"/>
    </xf>
    <xf numFmtId="4" fontId="6" fillId="2" borderId="0" xfId="0" applyNumberFormat="1" applyFont="1" applyFill="1" applyAlignment="1" applyProtection="1">
      <alignment vertical="center"/>
    </xf>
    <xf numFmtId="0" fontId="23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horizontal="left" vertical="center"/>
    </xf>
    <xf numFmtId="4" fontId="16" fillId="2" borderId="0" xfId="0" applyNumberFormat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13" fillId="2" borderId="0" xfId="0" applyFont="1" applyFill="1" applyAlignment="1" applyProtection="1">
      <alignment horizontal="left" vertical="center"/>
    </xf>
    <xf numFmtId="4" fontId="5" fillId="2" borderId="0" xfId="0" applyNumberFormat="1" applyFont="1" applyFill="1" applyAlignment="1" applyProtection="1">
      <alignment vertical="center"/>
    </xf>
    <xf numFmtId="164" fontId="5" fillId="2" borderId="0" xfId="0" applyNumberFormat="1" applyFont="1" applyFill="1" applyAlignment="1" applyProtection="1">
      <alignment horizontal="right"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right" vertical="center"/>
    </xf>
    <xf numFmtId="0" fontId="10" fillId="2" borderId="7" xfId="0" applyFont="1" applyFill="1" applyBorder="1" applyAlignment="1" applyProtection="1">
      <alignment horizontal="center"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11" fillId="2" borderId="4" xfId="0" applyFont="1" applyFill="1" applyBorder="1" applyAlignment="1" applyProtection="1">
      <alignment horizontal="left" vertical="center"/>
    </xf>
    <xf numFmtId="0" fontId="0" fillId="2" borderId="4" xfId="0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left" vertical="center"/>
    </xf>
    <xf numFmtId="0" fontId="0" fillId="2" borderId="5" xfId="0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right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6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horizontal="right" vertical="center"/>
    </xf>
    <xf numFmtId="0" fontId="24" fillId="2" borderId="0" xfId="0" applyFont="1" applyFill="1" applyAlignment="1" applyProtection="1">
      <alignment horizontal="left" vertical="center"/>
    </xf>
    <xf numFmtId="0" fontId="25" fillId="2" borderId="3" xfId="0" applyFont="1" applyFill="1" applyBorder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</xf>
    <xf numFmtId="0" fontId="25" fillId="2" borderId="20" xfId="0" applyFont="1" applyFill="1" applyBorder="1" applyAlignment="1" applyProtection="1">
      <alignment vertical="center"/>
    </xf>
    <xf numFmtId="4" fontId="25" fillId="2" borderId="20" xfId="0" applyNumberFormat="1" applyFont="1" applyFill="1" applyBorder="1" applyAlignment="1" applyProtection="1">
      <alignment vertical="center"/>
    </xf>
    <xf numFmtId="0" fontId="26" fillId="2" borderId="3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26" fillId="2" borderId="20" xfId="0" applyFont="1" applyFill="1" applyBorder="1" applyAlignment="1" applyProtection="1">
      <alignment horizontal="left" vertical="center"/>
    </xf>
    <xf numFmtId="0" fontId="26" fillId="2" borderId="20" xfId="0" applyFont="1" applyFill="1" applyBorder="1" applyAlignment="1" applyProtection="1">
      <alignment vertical="center"/>
    </xf>
    <xf numFmtId="4" fontId="26" fillId="2" borderId="20" xfId="0" applyNumberFormat="1" applyFont="1" applyFill="1" applyBorder="1" applyAlignment="1" applyProtection="1">
      <alignment vertical="center"/>
    </xf>
    <xf numFmtId="4" fontId="24" fillId="2" borderId="0" xfId="0" applyNumberFormat="1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4" fontId="0" fillId="2" borderId="0" xfId="0" applyNumberFormat="1" applyFill="1" applyAlignment="1" applyProtection="1">
      <alignment vertical="center"/>
    </xf>
    <xf numFmtId="0" fontId="2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 wrapText="1"/>
    </xf>
    <xf numFmtId="4" fontId="16" fillId="2" borderId="0" xfId="0" applyNumberFormat="1" applyFont="1" applyFill="1" applyProtection="1"/>
    <xf numFmtId="0" fontId="0" fillId="2" borderId="11" xfId="0" applyFill="1" applyBorder="1" applyAlignment="1" applyProtection="1">
      <alignment vertical="center"/>
    </xf>
    <xf numFmtId="166" fontId="27" fillId="2" borderId="12" xfId="0" applyNumberFormat="1" applyFont="1" applyFill="1" applyBorder="1" applyProtection="1"/>
    <xf numFmtId="166" fontId="27" fillId="2" borderId="13" xfId="0" applyNumberFormat="1" applyFont="1" applyFill="1" applyBorder="1" applyProtection="1"/>
    <xf numFmtId="4" fontId="28" fillId="2" borderId="0" xfId="0" applyNumberFormat="1" applyFont="1" applyFill="1" applyAlignment="1" applyProtection="1">
      <alignment vertical="center"/>
    </xf>
    <xf numFmtId="0" fontId="29" fillId="2" borderId="3" xfId="0" applyFont="1" applyFill="1" applyBorder="1" applyProtection="1"/>
    <xf numFmtId="0" fontId="29" fillId="2" borderId="0" xfId="0" applyFont="1" applyFill="1" applyProtection="1"/>
    <xf numFmtId="0" fontId="29" fillId="2" borderId="0" xfId="0" applyFont="1" applyFill="1" applyAlignment="1" applyProtection="1">
      <alignment horizontal="left"/>
    </xf>
    <xf numFmtId="0" fontId="25" fillId="2" borderId="0" xfId="0" applyFont="1" applyFill="1" applyAlignment="1" applyProtection="1">
      <alignment horizontal="left"/>
    </xf>
    <xf numFmtId="4" fontId="25" fillId="2" borderId="0" xfId="0" applyNumberFormat="1" applyFont="1" applyFill="1" applyProtection="1"/>
    <xf numFmtId="0" fontId="29" fillId="2" borderId="14" xfId="0" applyFont="1" applyFill="1" applyBorder="1" applyProtection="1"/>
    <xf numFmtId="166" fontId="29" fillId="2" borderId="0" xfId="0" applyNumberFormat="1" applyFont="1" applyFill="1" applyProtection="1"/>
    <xf numFmtId="166" fontId="29" fillId="2" borderId="15" xfId="0" applyNumberFormat="1" applyFont="1" applyFill="1" applyBorder="1" applyProtection="1"/>
    <xf numFmtId="0" fontId="29" fillId="2" borderId="0" xfId="0" applyFont="1" applyFill="1" applyAlignment="1" applyProtection="1">
      <alignment horizontal="center"/>
    </xf>
    <xf numFmtId="4" fontId="29" fillId="2" borderId="0" xfId="0" applyNumberFormat="1" applyFont="1" applyFill="1" applyAlignment="1" applyProtection="1">
      <alignment vertical="center"/>
    </xf>
    <xf numFmtId="0" fontId="26" fillId="2" borderId="0" xfId="0" applyFont="1" applyFill="1" applyAlignment="1" applyProtection="1">
      <alignment horizontal="left"/>
    </xf>
    <xf numFmtId="4" fontId="26" fillId="2" borderId="0" xfId="0" applyNumberFormat="1" applyFont="1" applyFill="1" applyProtection="1"/>
    <xf numFmtId="0" fontId="14" fillId="2" borderId="22" xfId="0" applyFont="1" applyFill="1" applyBorder="1" applyAlignment="1" applyProtection="1">
      <alignment horizontal="center" vertical="center"/>
    </xf>
    <xf numFmtId="49" fontId="14" fillId="2" borderId="22" xfId="0" applyNumberFormat="1" applyFont="1" applyFill="1" applyBorder="1" applyAlignment="1" applyProtection="1">
      <alignment horizontal="left" vertical="center" wrapText="1"/>
    </xf>
    <xf numFmtId="0" fontId="14" fillId="2" borderId="22" xfId="0" applyFont="1" applyFill="1" applyBorder="1" applyAlignment="1" applyProtection="1">
      <alignment horizontal="left" vertical="center" wrapText="1"/>
    </xf>
    <xf numFmtId="0" fontId="14" fillId="2" borderId="22" xfId="0" applyFont="1" applyFill="1" applyBorder="1" applyAlignment="1" applyProtection="1">
      <alignment horizontal="center" vertical="center" wrapText="1"/>
    </xf>
    <xf numFmtId="167" fontId="14" fillId="2" borderId="22" xfId="0" applyNumberFormat="1" applyFont="1" applyFill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</xf>
    <xf numFmtId="166" fontId="15" fillId="2" borderId="0" xfId="0" applyNumberFormat="1" applyFont="1" applyFill="1" applyAlignment="1" applyProtection="1">
      <alignment vertical="center"/>
    </xf>
    <xf numFmtId="166" fontId="15" fillId="2" borderId="15" xfId="0" applyNumberFormat="1" applyFont="1" applyFill="1" applyBorder="1" applyAlignment="1" applyProtection="1">
      <alignment vertical="center"/>
    </xf>
    <xf numFmtId="0" fontId="29" fillId="3" borderId="0" xfId="0" applyFont="1" applyFill="1" applyProtection="1"/>
    <xf numFmtId="0" fontId="30" fillId="2" borderId="22" xfId="0" applyFont="1" applyFill="1" applyBorder="1" applyAlignment="1" applyProtection="1">
      <alignment horizontal="center" vertical="center"/>
    </xf>
    <xf numFmtId="49" fontId="30" fillId="2" borderId="22" xfId="0" applyNumberFormat="1" applyFont="1" applyFill="1" applyBorder="1" applyAlignment="1" applyProtection="1">
      <alignment horizontal="left" vertical="center" wrapText="1"/>
    </xf>
    <xf numFmtId="0" fontId="30" fillId="2" borderId="22" xfId="0" applyFont="1" applyFill="1" applyBorder="1" applyAlignment="1" applyProtection="1">
      <alignment horizontal="left" vertical="center" wrapText="1"/>
    </xf>
    <xf numFmtId="0" fontId="30" fillId="2" borderId="22" xfId="0" applyFont="1" applyFill="1" applyBorder="1" applyAlignment="1" applyProtection="1">
      <alignment horizontal="center" vertical="center" wrapText="1"/>
    </xf>
    <xf numFmtId="167" fontId="30" fillId="2" borderId="22" xfId="0" applyNumberFormat="1" applyFont="1" applyFill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</xf>
    <xf numFmtId="0" fontId="31" fillId="2" borderId="22" xfId="0" applyFont="1" applyFill="1" applyBorder="1" applyAlignment="1" applyProtection="1">
      <alignment vertical="center"/>
    </xf>
    <xf numFmtId="0" fontId="31" fillId="2" borderId="3" xfId="0" applyFont="1" applyFill="1" applyBorder="1" applyAlignment="1" applyProtection="1">
      <alignment vertical="center"/>
    </xf>
    <xf numFmtId="0" fontId="30" fillId="2" borderId="14" xfId="0" applyFont="1" applyFill="1" applyBorder="1" applyAlignment="1" applyProtection="1">
      <alignment horizontal="left" vertical="center"/>
    </xf>
    <xf numFmtId="0" fontId="30" fillId="2" borderId="0" xfId="0" applyFont="1" applyFill="1" applyAlignment="1" applyProtection="1">
      <alignment horizontal="center" vertical="center"/>
    </xf>
    <xf numFmtId="0" fontId="32" fillId="2" borderId="0" xfId="0" applyFont="1" applyFill="1" applyProtection="1"/>
    <xf numFmtId="0" fontId="15" fillId="2" borderId="19" xfId="0" applyFont="1" applyFill="1" applyBorder="1" applyAlignment="1" applyProtection="1">
      <alignment horizontal="left" vertical="center"/>
    </xf>
    <xf numFmtId="0" fontId="15" fillId="2" borderId="20" xfId="0" applyFont="1" applyFill="1" applyBorder="1" applyAlignment="1" applyProtection="1">
      <alignment horizontal="center" vertical="center"/>
    </xf>
    <xf numFmtId="166" fontId="15" fillId="2" borderId="20" xfId="0" applyNumberFormat="1" applyFont="1" applyFill="1" applyBorder="1" applyAlignment="1" applyProtection="1">
      <alignment vertical="center"/>
    </xf>
    <xf numFmtId="166" fontId="15" fillId="2" borderId="21" xfId="0" applyNumberFormat="1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top"/>
    </xf>
    <xf numFmtId="0" fontId="7" fillId="2" borderId="0" xfId="0" applyFont="1" applyFill="1" applyAlignment="1" applyProtection="1">
      <alignment horizontal="left" vertical="top"/>
    </xf>
    <xf numFmtId="0" fontId="0" fillId="2" borderId="4" xfId="0" applyFill="1" applyBorder="1" applyProtection="1"/>
    <xf numFmtId="0" fontId="8" fillId="2" borderId="5" xfId="0" applyFont="1" applyFill="1" applyBorder="1" applyAlignment="1" applyProtection="1">
      <alignment horizontal="left" vertical="center"/>
    </xf>
    <xf numFmtId="0" fontId="5" fillId="2" borderId="3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7" fillId="2" borderId="3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3" xfId="0" applyFont="1" applyFill="1" applyBorder="1" applyAlignment="1" applyProtection="1">
      <alignment vertical="center"/>
    </xf>
    <xf numFmtId="0" fontId="16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" fontId="12" fillId="2" borderId="14" xfId="0" applyNumberFormat="1" applyFont="1" applyFill="1" applyBorder="1" applyAlignment="1" applyProtection="1">
      <alignment vertical="center"/>
    </xf>
    <xf numFmtId="4" fontId="12" fillId="2" borderId="0" xfId="0" applyNumberFormat="1" applyFont="1" applyFill="1" applyAlignment="1" applyProtection="1">
      <alignment vertical="center"/>
    </xf>
    <xf numFmtId="166" fontId="12" fillId="2" borderId="0" xfId="0" applyNumberFormat="1" applyFont="1" applyFill="1" applyAlignment="1" applyProtection="1">
      <alignment vertical="center"/>
    </xf>
    <xf numFmtId="4" fontId="12" fillId="2" borderId="15" xfId="0" applyNumberFormat="1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7" fillId="2" borderId="0" xfId="1" applyFont="1" applyFill="1" applyAlignment="1" applyProtection="1">
      <alignment horizontal="center" vertical="center"/>
    </xf>
    <xf numFmtId="0" fontId="18" fillId="2" borderId="3" xfId="0" applyFont="1" applyFill="1" applyBorder="1" applyAlignment="1" applyProtection="1">
      <alignment vertical="center"/>
    </xf>
    <xf numFmtId="0" fontId="19" fillId="2" borderId="0" xfId="0" applyFont="1" applyFill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4" fontId="21" fillId="2" borderId="19" xfId="0" applyNumberFormat="1" applyFont="1" applyFill="1" applyBorder="1" applyAlignment="1" applyProtection="1">
      <alignment vertical="center"/>
    </xf>
    <xf numFmtId="4" fontId="21" fillId="2" borderId="20" xfId="0" applyNumberFormat="1" applyFont="1" applyFill="1" applyBorder="1" applyAlignment="1" applyProtection="1">
      <alignment vertical="center"/>
    </xf>
    <xf numFmtId="166" fontId="21" fillId="2" borderId="20" xfId="0" applyNumberFormat="1" applyFont="1" applyFill="1" applyBorder="1" applyAlignment="1" applyProtection="1">
      <alignment vertical="center"/>
    </xf>
    <xf numFmtId="4" fontId="21" fillId="2" borderId="21" xfId="0" applyNumberFormat="1" applyFont="1" applyFill="1" applyBorder="1" applyAlignment="1" applyProtection="1">
      <alignment vertical="center"/>
    </xf>
    <xf numFmtId="0" fontId="18" fillId="2" borderId="0" xfId="0" applyFont="1" applyFill="1" applyAlignment="1" applyProtection="1">
      <alignment vertical="center"/>
    </xf>
    <xf numFmtId="0" fontId="18" fillId="2" borderId="0" xfId="0" applyFont="1" applyFill="1" applyAlignment="1" applyProtection="1">
      <alignment horizontal="left" vertical="center"/>
    </xf>
    <xf numFmtId="4" fontId="26" fillId="3" borderId="0" xfId="0" applyNumberFormat="1" applyFont="1" applyFill="1" applyAlignment="1" applyProtection="1">
      <alignment vertical="center"/>
      <protection locked="0"/>
    </xf>
    <xf numFmtId="4" fontId="16" fillId="2" borderId="0" xfId="0" applyNumberFormat="1" applyFont="1" applyFill="1" applyAlignment="1" applyProtection="1">
      <alignment horizontal="right" vertical="center"/>
    </xf>
    <xf numFmtId="4" fontId="16" fillId="2" borderId="0" xfId="0" applyNumberFormat="1" applyFont="1" applyFill="1" applyAlignment="1" applyProtection="1">
      <alignment vertical="center"/>
    </xf>
    <xf numFmtId="0" fontId="19" fillId="2" borderId="0" xfId="0" applyFont="1" applyFill="1" applyAlignment="1" applyProtection="1">
      <alignment horizontal="left" vertical="center" wrapText="1"/>
    </xf>
    <xf numFmtId="4" fontId="20" fillId="2" borderId="0" xfId="0" applyNumberFormat="1" applyFont="1" applyFill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165" fontId="6" fillId="2" borderId="0" xfId="0" applyNumberFormat="1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 wrapText="1"/>
    </xf>
    <xf numFmtId="0" fontId="6" fillId="2" borderId="0" xfId="0" applyFont="1" applyFill="1" applyAlignment="1" applyProtection="1">
      <alignment vertical="center"/>
    </xf>
    <xf numFmtId="0" fontId="12" fillId="2" borderId="11" xfId="0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 applyProtection="1">
      <alignment horizontal="left" vertical="center"/>
    </xf>
    <xf numFmtId="0" fontId="13" fillId="2" borderId="14" xfId="0" applyFont="1" applyFill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6" xfId="0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 applyProtection="1">
      <alignment horizontal="left" vertical="center"/>
    </xf>
    <xf numFmtId="0" fontId="14" fillId="2" borderId="7" xfId="0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 applyProtection="1">
      <alignment horizontal="right" vertical="center"/>
    </xf>
    <xf numFmtId="0" fontId="14" fillId="2" borderId="8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vertical="center"/>
    </xf>
    <xf numFmtId="164" fontId="5" fillId="2" borderId="0" xfId="0" applyNumberFormat="1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4" fontId="9" fillId="2" borderId="0" xfId="0" applyNumberFormat="1" applyFont="1" applyFill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</xf>
    <xf numFmtId="0" fontId="0" fillId="2" borderId="0" xfId="0" applyFill="1" applyProtection="1"/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center" wrapText="1"/>
    </xf>
    <xf numFmtId="4" fontId="8" fillId="2" borderId="5" xfId="0" applyNumberFormat="1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center"/>
    </xf>
    <xf numFmtId="0" fontId="26" fillId="2" borderId="0" xfId="0" applyFont="1" applyFill="1" applyAlignment="1" applyProtection="1">
      <alignment horizontal="left" vertical="center"/>
    </xf>
    <xf numFmtId="0" fontId="0" fillId="2" borderId="0" xfId="0" applyFill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hrejsova\Documents\&#218;KOLY\SLU&#381;EBN&#205;\OPTIMALIZACE\_V&#253;b&#283;rov&#225;%20&#345;&#237;zen&#237;\SO&#352;%20a%20SOU%20Neratovice%20stavebn&#237;%20&#250;pravy%20&#352;koln&#237;%20-%20rozpo&#269;et%20nacen&#283;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705c - Stavební úpravy S..."/>
    </sheetNames>
    <sheetDataSet>
      <sheetData sheetId="0">
        <row r="8">
          <cell r="AN8" t="str">
            <v>15. 6. 2022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4786379.4800000004</v>
          </cell>
          <cell r="J33">
            <v>1005139.69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41">
          <cell r="P141">
            <v>1679.1463060000001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C566A-2D34-43F2-A66D-D8C27DCD3DF4}">
  <dimension ref="A1:CL97"/>
  <sheetViews>
    <sheetView tabSelected="1" workbookViewId="0"/>
  </sheetViews>
  <sheetFormatPr defaultColWidth="8.7109375" defaultRowHeight="15"/>
  <cols>
    <col min="1" max="1" width="6.85546875" style="3" customWidth="1"/>
    <col min="2" max="2" width="1.42578125" style="3" customWidth="1"/>
    <col min="3" max="3" width="3.42578125" style="3" customWidth="1"/>
    <col min="4" max="33" width="2.140625" style="3" customWidth="1"/>
    <col min="34" max="34" width="2.7109375" style="3" customWidth="1"/>
    <col min="35" max="35" width="25.85546875" style="3" customWidth="1"/>
    <col min="36" max="37" width="2" style="3" customWidth="1"/>
    <col min="38" max="38" width="6.85546875" style="3" customWidth="1"/>
    <col min="39" max="39" width="2.7109375" style="3" customWidth="1"/>
    <col min="40" max="40" width="10.85546875" style="3" customWidth="1"/>
    <col min="41" max="41" width="6.140625" style="3" customWidth="1"/>
    <col min="42" max="42" width="3.42578125" style="3" customWidth="1"/>
    <col min="43" max="43" width="12.85546875" style="3" hidden="1" customWidth="1"/>
    <col min="44" max="44" width="11.140625" style="3" customWidth="1"/>
    <col min="45" max="47" width="21.140625" style="3" hidden="1" customWidth="1"/>
    <col min="48" max="49" width="17.7109375" style="3" hidden="1" customWidth="1"/>
    <col min="50" max="51" width="20.42578125" style="3" hidden="1" customWidth="1"/>
    <col min="52" max="52" width="17.7109375" style="3" hidden="1" customWidth="1"/>
    <col min="53" max="53" width="15.5703125" style="3" hidden="1" customWidth="1"/>
    <col min="54" max="54" width="20.42578125" style="3" hidden="1" customWidth="1"/>
    <col min="55" max="55" width="17.7109375" style="3" hidden="1" customWidth="1"/>
    <col min="56" max="56" width="15.5703125" style="3" hidden="1" customWidth="1"/>
    <col min="57" max="57" width="54.42578125" style="3" customWidth="1"/>
    <col min="58" max="68" width="8.7109375" style="3"/>
    <col min="69" max="74" width="0" style="3" hidden="1" customWidth="1"/>
    <col min="75" max="16384" width="8.7109375" style="3"/>
  </cols>
  <sheetData>
    <row r="1" spans="1:74">
      <c r="A1" s="114" t="s">
        <v>0</v>
      </c>
      <c r="AZ1" s="114" t="s">
        <v>1</v>
      </c>
      <c r="BA1" s="114" t="s">
        <v>2</v>
      </c>
      <c r="BB1" s="114" t="s">
        <v>1</v>
      </c>
      <c r="BT1" s="114" t="s">
        <v>3</v>
      </c>
      <c r="BU1" s="114" t="s">
        <v>3</v>
      </c>
      <c r="BV1" s="114" t="s">
        <v>4</v>
      </c>
    </row>
    <row r="2" spans="1:74" ht="36.950000000000003" customHeight="1">
      <c r="AR2" s="179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4" t="s">
        <v>6</v>
      </c>
      <c r="BT2" s="4" t="s">
        <v>7</v>
      </c>
    </row>
    <row r="3" spans="1:74" ht="6.9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spans="1:74" ht="24.95" customHeight="1">
      <c r="B4" s="7"/>
      <c r="D4" s="8" t="s">
        <v>9</v>
      </c>
      <c r="AR4" s="7"/>
      <c r="AS4" s="115" t="s">
        <v>10</v>
      </c>
      <c r="BS4" s="4" t="s">
        <v>11</v>
      </c>
    </row>
    <row r="5" spans="1:74" ht="12" customHeight="1">
      <c r="B5" s="7"/>
      <c r="D5" s="116" t="s">
        <v>12</v>
      </c>
      <c r="K5" s="181" t="s">
        <v>13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7"/>
      <c r="BS5" s="4" t="s">
        <v>6</v>
      </c>
    </row>
    <row r="6" spans="1:74" ht="36.950000000000003" customHeight="1">
      <c r="B6" s="7"/>
      <c r="D6" s="117" t="s">
        <v>14</v>
      </c>
      <c r="K6" s="182" t="s">
        <v>15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7"/>
      <c r="BS6" s="4" t="s">
        <v>6</v>
      </c>
    </row>
    <row r="7" spans="1:74" ht="12" customHeight="1">
      <c r="B7" s="7"/>
      <c r="D7" s="12" t="s">
        <v>16</v>
      </c>
      <c r="K7" s="13" t="s">
        <v>1</v>
      </c>
      <c r="AK7" s="12" t="s">
        <v>17</v>
      </c>
      <c r="AN7" s="13" t="s">
        <v>1</v>
      </c>
      <c r="AR7" s="7"/>
      <c r="BS7" s="4" t="s">
        <v>6</v>
      </c>
    </row>
    <row r="8" spans="1:74" ht="12" customHeight="1">
      <c r="B8" s="7"/>
      <c r="D8" s="12" t="s">
        <v>18</v>
      </c>
      <c r="K8" s="13" t="s">
        <v>19</v>
      </c>
      <c r="AK8" s="12" t="s">
        <v>20</v>
      </c>
      <c r="AN8" s="13" t="s">
        <v>21</v>
      </c>
      <c r="AR8" s="7"/>
      <c r="BS8" s="4" t="s">
        <v>6</v>
      </c>
    </row>
    <row r="9" spans="1:74" ht="14.45" customHeight="1">
      <c r="B9" s="7"/>
      <c r="AR9" s="7"/>
      <c r="BS9" s="4" t="s">
        <v>6</v>
      </c>
    </row>
    <row r="10" spans="1:74" ht="12" customHeight="1">
      <c r="B10" s="7"/>
      <c r="D10" s="12" t="s">
        <v>22</v>
      </c>
      <c r="AK10" s="12" t="s">
        <v>23</v>
      </c>
      <c r="AN10" s="13" t="s">
        <v>1</v>
      </c>
      <c r="AR10" s="7"/>
      <c r="BS10" s="4" t="s">
        <v>6</v>
      </c>
    </row>
    <row r="11" spans="1:74" ht="18.399999999999999" customHeight="1">
      <c r="B11" s="7"/>
      <c r="E11" s="13" t="s">
        <v>24</v>
      </c>
      <c r="AK11" s="12" t="s">
        <v>25</v>
      </c>
      <c r="AN11" s="13" t="s">
        <v>1</v>
      </c>
      <c r="AR11" s="7"/>
      <c r="BS11" s="4" t="s">
        <v>6</v>
      </c>
    </row>
    <row r="12" spans="1:74" ht="6.95" customHeight="1">
      <c r="B12" s="7"/>
      <c r="AR12" s="7"/>
      <c r="BS12" s="4" t="s">
        <v>6</v>
      </c>
    </row>
    <row r="13" spans="1:74" ht="12" customHeight="1">
      <c r="B13" s="7"/>
      <c r="D13" s="12" t="s">
        <v>26</v>
      </c>
      <c r="AK13" s="12" t="s">
        <v>23</v>
      </c>
      <c r="AN13" s="13" t="s">
        <v>1</v>
      </c>
      <c r="AR13" s="7"/>
      <c r="BS13" s="4" t="s">
        <v>6</v>
      </c>
    </row>
    <row r="14" spans="1:74">
      <c r="B14" s="7"/>
      <c r="E14" s="13" t="s">
        <v>27</v>
      </c>
      <c r="AK14" s="12" t="s">
        <v>25</v>
      </c>
      <c r="AN14" s="13" t="s">
        <v>1</v>
      </c>
      <c r="AR14" s="7"/>
      <c r="BS14" s="4" t="s">
        <v>6</v>
      </c>
    </row>
    <row r="15" spans="1:74" ht="6.95" customHeight="1">
      <c r="B15" s="7"/>
      <c r="AR15" s="7"/>
      <c r="BS15" s="4" t="s">
        <v>3</v>
      </c>
    </row>
    <row r="16" spans="1:74" ht="12" customHeight="1">
      <c r="B16" s="7"/>
      <c r="D16" s="12" t="s">
        <v>28</v>
      </c>
      <c r="AK16" s="12" t="s">
        <v>23</v>
      </c>
      <c r="AN16" s="13" t="s">
        <v>1</v>
      </c>
      <c r="AR16" s="7"/>
      <c r="BS16" s="4" t="s">
        <v>3</v>
      </c>
    </row>
    <row r="17" spans="2:71" ht="18.399999999999999" customHeight="1">
      <c r="B17" s="7"/>
      <c r="E17" s="13" t="s">
        <v>29</v>
      </c>
      <c r="AK17" s="12" t="s">
        <v>25</v>
      </c>
      <c r="AN17" s="13" t="s">
        <v>1</v>
      </c>
      <c r="AR17" s="7"/>
      <c r="BS17" s="4" t="s">
        <v>30</v>
      </c>
    </row>
    <row r="18" spans="2:71" ht="6.95" customHeight="1">
      <c r="B18" s="7"/>
      <c r="AR18" s="7"/>
      <c r="BS18" s="4" t="s">
        <v>6</v>
      </c>
    </row>
    <row r="19" spans="2:71" ht="12" customHeight="1">
      <c r="B19" s="7"/>
      <c r="D19" s="12" t="s">
        <v>31</v>
      </c>
      <c r="AK19" s="12" t="s">
        <v>23</v>
      </c>
      <c r="AN19" s="13" t="s">
        <v>1</v>
      </c>
      <c r="AR19" s="7"/>
      <c r="BS19" s="4" t="s">
        <v>6</v>
      </c>
    </row>
    <row r="20" spans="2:71" ht="18.399999999999999" customHeight="1">
      <c r="B20" s="7"/>
      <c r="E20" s="13" t="s">
        <v>27</v>
      </c>
      <c r="AK20" s="12" t="s">
        <v>25</v>
      </c>
      <c r="AN20" s="13" t="s">
        <v>1</v>
      </c>
      <c r="AR20" s="7"/>
      <c r="BS20" s="4" t="s">
        <v>30</v>
      </c>
    </row>
    <row r="21" spans="2:71" ht="6.95" customHeight="1">
      <c r="B21" s="7"/>
      <c r="AR21" s="7"/>
    </row>
    <row r="22" spans="2:71" ht="12" customHeight="1">
      <c r="B22" s="7"/>
      <c r="D22" s="12" t="s">
        <v>32</v>
      </c>
      <c r="AR22" s="7"/>
    </row>
    <row r="23" spans="2:71" ht="16.5" customHeight="1">
      <c r="B23" s="7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7"/>
    </row>
    <row r="24" spans="2:71" ht="6.95" customHeight="1">
      <c r="B24" s="7"/>
      <c r="AR24" s="7"/>
    </row>
    <row r="25" spans="2:71" ht="6.95" customHeight="1">
      <c r="B25" s="7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R25" s="7"/>
    </row>
    <row r="26" spans="2:71" s="11" customFormat="1" ht="25.9" customHeight="1">
      <c r="B26" s="10"/>
      <c r="D26" s="119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184">
        <f>'Stavební úpravy Školní'!J30</f>
        <v>0</v>
      </c>
      <c r="AL26" s="185"/>
      <c r="AM26" s="185"/>
      <c r="AN26" s="185"/>
      <c r="AO26" s="185"/>
      <c r="AR26" s="10"/>
    </row>
    <row r="27" spans="2:71" s="11" customFormat="1" ht="6.95" customHeight="1">
      <c r="B27" s="10"/>
      <c r="AR27" s="10"/>
    </row>
    <row r="28" spans="2:71" s="11" customFormat="1">
      <c r="B28" s="10"/>
      <c r="L28" s="178" t="s">
        <v>34</v>
      </c>
      <c r="M28" s="178"/>
      <c r="N28" s="178"/>
      <c r="O28" s="178"/>
      <c r="P28" s="178"/>
      <c r="W28" s="178" t="s">
        <v>35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36</v>
      </c>
      <c r="AL28" s="178"/>
      <c r="AM28" s="178"/>
      <c r="AN28" s="178"/>
      <c r="AO28" s="178"/>
      <c r="AR28" s="10"/>
    </row>
    <row r="29" spans="2:71" s="121" customFormat="1" ht="14.45" customHeight="1">
      <c r="B29" s="120"/>
      <c r="D29" s="12" t="s">
        <v>37</v>
      </c>
      <c r="F29" s="12" t="s">
        <v>38</v>
      </c>
      <c r="L29" s="171">
        <v>0.21</v>
      </c>
      <c r="M29" s="172"/>
      <c r="N29" s="172"/>
      <c r="O29" s="172"/>
      <c r="P29" s="172"/>
      <c r="W29" s="173">
        <f>'Stavební úpravy Školní'!J30</f>
        <v>0</v>
      </c>
      <c r="X29" s="172"/>
      <c r="Y29" s="172"/>
      <c r="Z29" s="172"/>
      <c r="AA29" s="172"/>
      <c r="AB29" s="172"/>
      <c r="AC29" s="172"/>
      <c r="AD29" s="172"/>
      <c r="AE29" s="172"/>
      <c r="AK29" s="173">
        <f>'Stavební úpravy Školní'!J33</f>
        <v>0</v>
      </c>
      <c r="AL29" s="172"/>
      <c r="AM29" s="172"/>
      <c r="AN29" s="172"/>
      <c r="AO29" s="172"/>
      <c r="AR29" s="120"/>
    </row>
    <row r="30" spans="2:71" s="121" customFormat="1" ht="14.45" customHeight="1">
      <c r="B30" s="120"/>
      <c r="F30" s="12" t="s">
        <v>39</v>
      </c>
      <c r="L30" s="171">
        <v>0.15</v>
      </c>
      <c r="M30" s="172"/>
      <c r="N30" s="172"/>
      <c r="O30" s="172"/>
      <c r="P30" s="172"/>
      <c r="W30" s="173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3">
        <f>ROUND(AW94, 2)</f>
        <v>0</v>
      </c>
      <c r="AL30" s="172"/>
      <c r="AM30" s="172"/>
      <c r="AN30" s="172"/>
      <c r="AO30" s="172"/>
      <c r="AR30" s="120"/>
    </row>
    <row r="31" spans="2:71" s="121" customFormat="1" ht="14.45" hidden="1" customHeight="1">
      <c r="B31" s="120"/>
      <c r="F31" s="12" t="s">
        <v>40</v>
      </c>
      <c r="L31" s="171">
        <v>0.21</v>
      </c>
      <c r="M31" s="172"/>
      <c r="N31" s="172"/>
      <c r="O31" s="172"/>
      <c r="P31" s="172"/>
      <c r="W31" s="173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3">
        <v>0</v>
      </c>
      <c r="AL31" s="172"/>
      <c r="AM31" s="172"/>
      <c r="AN31" s="172"/>
      <c r="AO31" s="172"/>
      <c r="AR31" s="120"/>
    </row>
    <row r="32" spans="2:71" s="121" customFormat="1" ht="14.45" hidden="1" customHeight="1">
      <c r="B32" s="120"/>
      <c r="F32" s="12" t="s">
        <v>41</v>
      </c>
      <c r="L32" s="171">
        <v>0.15</v>
      </c>
      <c r="M32" s="172"/>
      <c r="N32" s="172"/>
      <c r="O32" s="172"/>
      <c r="P32" s="172"/>
      <c r="W32" s="173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3">
        <v>0</v>
      </c>
      <c r="AL32" s="172"/>
      <c r="AM32" s="172"/>
      <c r="AN32" s="172"/>
      <c r="AO32" s="172"/>
      <c r="AR32" s="120"/>
    </row>
    <row r="33" spans="2:44" s="121" customFormat="1" ht="14.45" hidden="1" customHeight="1">
      <c r="B33" s="120"/>
      <c r="F33" s="12" t="s">
        <v>42</v>
      </c>
      <c r="L33" s="171">
        <v>0</v>
      </c>
      <c r="M33" s="172"/>
      <c r="N33" s="172"/>
      <c r="O33" s="172"/>
      <c r="P33" s="172"/>
      <c r="W33" s="173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3">
        <v>0</v>
      </c>
      <c r="AL33" s="172"/>
      <c r="AM33" s="172"/>
      <c r="AN33" s="172"/>
      <c r="AO33" s="172"/>
      <c r="AR33" s="120"/>
    </row>
    <row r="34" spans="2:44" s="11" customFormat="1" ht="6.95" customHeight="1">
      <c r="B34" s="10"/>
      <c r="AR34" s="10"/>
    </row>
    <row r="35" spans="2:44" s="11" customFormat="1" ht="25.9" customHeight="1">
      <c r="B35" s="10"/>
      <c r="D35" s="26" t="s">
        <v>43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9" t="s">
        <v>44</v>
      </c>
      <c r="U35" s="27"/>
      <c r="V35" s="27"/>
      <c r="W35" s="27"/>
      <c r="X35" s="174" t="s">
        <v>45</v>
      </c>
      <c r="Y35" s="175"/>
      <c r="Z35" s="175"/>
      <c r="AA35" s="175"/>
      <c r="AB35" s="175"/>
      <c r="AC35" s="27"/>
      <c r="AD35" s="27"/>
      <c r="AE35" s="27"/>
      <c r="AF35" s="27"/>
      <c r="AG35" s="27"/>
      <c r="AH35" s="27"/>
      <c r="AI35" s="27"/>
      <c r="AJ35" s="27"/>
      <c r="AK35" s="176">
        <f>AK26+AK29</f>
        <v>0</v>
      </c>
      <c r="AL35" s="175"/>
      <c r="AM35" s="175"/>
      <c r="AN35" s="175"/>
      <c r="AO35" s="177"/>
      <c r="AR35" s="10"/>
    </row>
    <row r="36" spans="2:44" s="11" customFormat="1" ht="6.95" customHeight="1">
      <c r="B36" s="10"/>
      <c r="AR36" s="10"/>
    </row>
    <row r="37" spans="2:44" s="11" customFormat="1" ht="8.1" customHeight="1">
      <c r="B37" s="10"/>
      <c r="AR37" s="10"/>
    </row>
    <row r="38" spans="2:44" ht="14.45" hidden="1" customHeight="1">
      <c r="B38" s="7"/>
      <c r="AR38" s="7"/>
    </row>
    <row r="39" spans="2:44" ht="14.45" customHeight="1">
      <c r="B39" s="7"/>
      <c r="AR39" s="7"/>
    </row>
    <row r="40" spans="2:44" ht="0.6" customHeight="1">
      <c r="B40" s="7"/>
      <c r="AR40" s="7"/>
    </row>
    <row r="41" spans="2:44" ht="14.45" hidden="1" customHeight="1">
      <c r="B41" s="7"/>
      <c r="AR41" s="7"/>
    </row>
    <row r="42" spans="2:44" ht="14.45" hidden="1" customHeight="1">
      <c r="B42" s="7"/>
      <c r="AR42" s="7"/>
    </row>
    <row r="43" spans="2:44" ht="14.45" hidden="1" customHeight="1">
      <c r="B43" s="7"/>
      <c r="AR43" s="7"/>
    </row>
    <row r="44" spans="2:44" ht="14.45" hidden="1" customHeight="1">
      <c r="B44" s="7"/>
      <c r="AR44" s="7"/>
    </row>
    <row r="45" spans="2:44" ht="14.45" hidden="1" customHeight="1">
      <c r="B45" s="7"/>
      <c r="AR45" s="7"/>
    </row>
    <row r="46" spans="2:44" ht="14.45" hidden="1" customHeight="1">
      <c r="B46" s="7"/>
      <c r="AR46" s="7"/>
    </row>
    <row r="47" spans="2:44" ht="14.45" hidden="1" customHeight="1">
      <c r="B47" s="7"/>
      <c r="AR47" s="7"/>
    </row>
    <row r="48" spans="2:44" ht="14.45" hidden="1" customHeight="1">
      <c r="B48" s="7"/>
      <c r="AR48" s="7"/>
    </row>
    <row r="49" spans="2:44" s="11" customFormat="1" ht="14.45" customHeight="1">
      <c r="B49" s="10"/>
      <c r="D49" s="32" t="s">
        <v>46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2" t="s">
        <v>47</v>
      </c>
      <c r="AI49" s="33"/>
      <c r="AJ49" s="33"/>
      <c r="AK49" s="33"/>
      <c r="AL49" s="33"/>
      <c r="AM49" s="33"/>
      <c r="AN49" s="33"/>
      <c r="AO49" s="33"/>
      <c r="AR49" s="10"/>
    </row>
    <row r="50" spans="2:44">
      <c r="B50" s="7"/>
      <c r="AR50" s="7"/>
    </row>
    <row r="51" spans="2:44" ht="12.6" customHeight="1">
      <c r="B51" s="7"/>
      <c r="AR51" s="7"/>
    </row>
    <row r="52" spans="2:44" hidden="1">
      <c r="B52" s="7"/>
      <c r="AR52" s="7"/>
    </row>
    <row r="53" spans="2:44" hidden="1">
      <c r="B53" s="7"/>
      <c r="AR53" s="7"/>
    </row>
    <row r="54" spans="2:44" hidden="1">
      <c r="B54" s="7"/>
      <c r="AR54" s="7"/>
    </row>
    <row r="55" spans="2:44" hidden="1">
      <c r="B55" s="7"/>
      <c r="AR55" s="7"/>
    </row>
    <row r="56" spans="2:44" hidden="1">
      <c r="B56" s="7"/>
      <c r="AR56" s="7"/>
    </row>
    <row r="57" spans="2:44" hidden="1">
      <c r="B57" s="7"/>
      <c r="AR57" s="7"/>
    </row>
    <row r="58" spans="2:44" hidden="1">
      <c r="B58" s="7"/>
      <c r="AR58" s="7"/>
    </row>
    <row r="59" spans="2:44" hidden="1">
      <c r="B59" s="7"/>
      <c r="AR59" s="7"/>
    </row>
    <row r="60" spans="2:44" s="11" customFormat="1">
      <c r="B60" s="10"/>
      <c r="D60" s="34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4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4" t="s">
        <v>48</v>
      </c>
      <c r="AI60" s="35"/>
      <c r="AJ60" s="35"/>
      <c r="AK60" s="35"/>
      <c r="AL60" s="35"/>
      <c r="AM60" s="34" t="s">
        <v>49</v>
      </c>
      <c r="AN60" s="35"/>
      <c r="AO60" s="35"/>
      <c r="AR60" s="10"/>
    </row>
    <row r="61" spans="2:44">
      <c r="B61" s="7"/>
      <c r="AR61" s="7"/>
    </row>
    <row r="62" spans="2:44" ht="11.45" customHeight="1">
      <c r="B62" s="7"/>
      <c r="AR62" s="7"/>
    </row>
    <row r="63" spans="2:44" hidden="1">
      <c r="B63" s="7"/>
      <c r="AR63" s="7"/>
    </row>
    <row r="64" spans="2:44" s="11" customFormat="1">
      <c r="B64" s="10"/>
      <c r="D64" s="32" t="s">
        <v>50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2" t="s">
        <v>51</v>
      </c>
      <c r="AI64" s="33"/>
      <c r="AJ64" s="33"/>
      <c r="AK64" s="33"/>
      <c r="AL64" s="33"/>
      <c r="AM64" s="33"/>
      <c r="AN64" s="33"/>
      <c r="AO64" s="33"/>
      <c r="AR64" s="10"/>
    </row>
    <row r="65" spans="2:44">
      <c r="B65" s="7"/>
      <c r="AR65" s="7"/>
    </row>
    <row r="66" spans="2:44">
      <c r="B66" s="7"/>
      <c r="AR66" s="7"/>
    </row>
    <row r="67" spans="2:44" ht="2.1" customHeight="1">
      <c r="B67" s="7"/>
      <c r="AR67" s="7"/>
    </row>
    <row r="68" spans="2:44" hidden="1">
      <c r="B68" s="7"/>
      <c r="AR68" s="7"/>
    </row>
    <row r="69" spans="2:44" hidden="1">
      <c r="B69" s="7"/>
      <c r="AR69" s="7"/>
    </row>
    <row r="70" spans="2:44" hidden="1">
      <c r="B70" s="7"/>
      <c r="AR70" s="7"/>
    </row>
    <row r="71" spans="2:44" hidden="1">
      <c r="B71" s="7"/>
      <c r="AR71" s="7"/>
    </row>
    <row r="72" spans="2:44" hidden="1">
      <c r="B72" s="7"/>
      <c r="AR72" s="7"/>
    </row>
    <row r="73" spans="2:44" hidden="1">
      <c r="B73" s="7"/>
      <c r="AR73" s="7"/>
    </row>
    <row r="74" spans="2:44" hidden="1">
      <c r="B74" s="7"/>
      <c r="AR74" s="7"/>
    </row>
    <row r="75" spans="2:44" s="11" customFormat="1">
      <c r="B75" s="10"/>
      <c r="D75" s="34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4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4" t="s">
        <v>48</v>
      </c>
      <c r="AI75" s="35"/>
      <c r="AJ75" s="35"/>
      <c r="AK75" s="35"/>
      <c r="AL75" s="35"/>
      <c r="AM75" s="34" t="s">
        <v>49</v>
      </c>
      <c r="AN75" s="35"/>
      <c r="AO75" s="35"/>
      <c r="AR75" s="10"/>
    </row>
    <row r="76" spans="2:44" s="11" customFormat="1">
      <c r="B76" s="10"/>
      <c r="AR76" s="10"/>
    </row>
    <row r="77" spans="2:44" s="1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10"/>
    </row>
    <row r="81" spans="1:90" s="1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10"/>
    </row>
    <row r="82" spans="1:90" s="11" customFormat="1" ht="24.95" customHeight="1">
      <c r="B82" s="10"/>
      <c r="C82" s="8" t="s">
        <v>52</v>
      </c>
      <c r="AR82" s="10"/>
    </row>
    <row r="83" spans="1:90" s="11" customFormat="1" ht="6.95" customHeight="1">
      <c r="B83" s="10"/>
      <c r="AR83" s="10"/>
    </row>
    <row r="84" spans="1:90" s="122" customFormat="1" ht="12" customHeight="1">
      <c r="B84" s="123"/>
      <c r="C84" s="12" t="s">
        <v>12</v>
      </c>
      <c r="L84" s="122" t="str">
        <f>K5</f>
        <v>1705c</v>
      </c>
      <c r="AR84" s="123"/>
    </row>
    <row r="85" spans="1:90" s="124" customFormat="1" ht="36.950000000000003" customHeight="1">
      <c r="B85" s="125"/>
      <c r="C85" s="126" t="s">
        <v>14</v>
      </c>
      <c r="L85" s="169" t="str">
        <f>K6</f>
        <v>Stavební úpravy SOŠ a  SOU Neratovice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125"/>
    </row>
    <row r="86" spans="1:90" s="11" customFormat="1" ht="6.95" customHeight="1">
      <c r="B86" s="10"/>
      <c r="AR86" s="10"/>
    </row>
    <row r="87" spans="1:90" s="11" customFormat="1" ht="12" customHeight="1">
      <c r="B87" s="10"/>
      <c r="C87" s="12" t="s">
        <v>18</v>
      </c>
      <c r="L87" s="127" t="str">
        <f>IF(K8="","",K8)</f>
        <v>Neratovice</v>
      </c>
      <c r="AI87" s="12" t="s">
        <v>20</v>
      </c>
      <c r="AM87" s="157" t="str">
        <f>IF(AN8= "","",AN8)</f>
        <v>15. 6. 2022</v>
      </c>
      <c r="AN87" s="157"/>
      <c r="AR87" s="10"/>
    </row>
    <row r="88" spans="1:90" s="11" customFormat="1" ht="6.95" customHeight="1">
      <c r="B88" s="10"/>
      <c r="AR88" s="10"/>
    </row>
    <row r="89" spans="1:90" s="11" customFormat="1" ht="15.2" customHeight="1">
      <c r="B89" s="10"/>
      <c r="C89" s="12" t="s">
        <v>22</v>
      </c>
      <c r="L89" s="122" t="str">
        <f>IF(E11= "","",E11)</f>
        <v>SOŠ a SOU Neratovice, Školní 664</v>
      </c>
      <c r="AI89" s="12" t="s">
        <v>28</v>
      </c>
      <c r="AM89" s="158" t="str">
        <f>IF(E17="","",E17)</f>
        <v>Ing. Jolana Váňová</v>
      </c>
      <c r="AN89" s="159"/>
      <c r="AO89" s="159"/>
      <c r="AP89" s="159"/>
      <c r="AR89" s="10"/>
      <c r="AS89" s="160" t="s">
        <v>53</v>
      </c>
      <c r="AT89" s="161"/>
      <c r="AU89" s="17"/>
      <c r="AV89" s="17"/>
      <c r="AW89" s="17"/>
      <c r="AX89" s="17"/>
      <c r="AY89" s="17"/>
      <c r="AZ89" s="17"/>
      <c r="BA89" s="17"/>
      <c r="BB89" s="17"/>
      <c r="BC89" s="17"/>
      <c r="BD89" s="128"/>
    </row>
    <row r="90" spans="1:90" s="11" customFormat="1" ht="15.2" customHeight="1">
      <c r="B90" s="10"/>
      <c r="C90" s="12" t="s">
        <v>26</v>
      </c>
      <c r="L90" s="122" t="str">
        <f>IF(E14="","",E14)</f>
        <v xml:space="preserve"> </v>
      </c>
      <c r="AI90" s="12" t="s">
        <v>31</v>
      </c>
      <c r="AM90" s="158" t="str">
        <f>IF(E20="","",E20)</f>
        <v xml:space="preserve"> </v>
      </c>
      <c r="AN90" s="159"/>
      <c r="AO90" s="159"/>
      <c r="AP90" s="159"/>
      <c r="AR90" s="10"/>
      <c r="AS90" s="162"/>
      <c r="AT90" s="163"/>
      <c r="BD90" s="129"/>
    </row>
    <row r="91" spans="1:90" s="11" customFormat="1" ht="10.9" customHeight="1">
      <c r="B91" s="10"/>
      <c r="AR91" s="10"/>
      <c r="AS91" s="162"/>
      <c r="AT91" s="163"/>
      <c r="BD91" s="129"/>
    </row>
    <row r="92" spans="1:90" s="11" customFormat="1" ht="29.25" customHeight="1">
      <c r="B92" s="10"/>
      <c r="C92" s="164" t="s">
        <v>54</v>
      </c>
      <c r="D92" s="165"/>
      <c r="E92" s="165"/>
      <c r="F92" s="165"/>
      <c r="G92" s="165"/>
      <c r="H92" s="27"/>
      <c r="I92" s="166" t="s">
        <v>55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56</v>
      </c>
      <c r="AH92" s="165"/>
      <c r="AI92" s="165"/>
      <c r="AJ92" s="165"/>
      <c r="AK92" s="165"/>
      <c r="AL92" s="165"/>
      <c r="AM92" s="165"/>
      <c r="AN92" s="166" t="s">
        <v>57</v>
      </c>
      <c r="AO92" s="165"/>
      <c r="AP92" s="168"/>
      <c r="AQ92" s="130" t="s">
        <v>58</v>
      </c>
      <c r="AR92" s="10"/>
      <c r="AS92" s="67" t="s">
        <v>59</v>
      </c>
      <c r="AT92" s="68" t="s">
        <v>60</v>
      </c>
      <c r="AU92" s="68" t="s">
        <v>61</v>
      </c>
      <c r="AV92" s="68" t="s">
        <v>62</v>
      </c>
      <c r="AW92" s="68" t="s">
        <v>63</v>
      </c>
      <c r="AX92" s="68" t="s">
        <v>64</v>
      </c>
      <c r="AY92" s="68" t="s">
        <v>65</v>
      </c>
      <c r="AZ92" s="68" t="s">
        <v>66</v>
      </c>
      <c r="BA92" s="68" t="s">
        <v>67</v>
      </c>
      <c r="BB92" s="68" t="s">
        <v>68</v>
      </c>
      <c r="BC92" s="68" t="s">
        <v>69</v>
      </c>
      <c r="BD92" s="69" t="s">
        <v>70</v>
      </c>
    </row>
    <row r="93" spans="1:90" s="11" customFormat="1" ht="10.9" customHeight="1">
      <c r="B93" s="10"/>
      <c r="AR93" s="10"/>
      <c r="AS93" s="72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28"/>
    </row>
    <row r="94" spans="1:90" s="131" customFormat="1" ht="32.450000000000003" customHeight="1">
      <c r="B94" s="132"/>
      <c r="C94" s="61" t="s">
        <v>71</v>
      </c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52">
        <f>'Stavební úpravy Školní'!J30</f>
        <v>0</v>
      </c>
      <c r="AH94" s="152"/>
      <c r="AI94" s="152"/>
      <c r="AJ94" s="152"/>
      <c r="AK94" s="152"/>
      <c r="AL94" s="152"/>
      <c r="AM94" s="152"/>
      <c r="AN94" s="153">
        <f>AG94/100*21</f>
        <v>0</v>
      </c>
      <c r="AO94" s="153"/>
      <c r="AP94" s="153"/>
      <c r="AQ94" s="134" t="s">
        <v>1</v>
      </c>
      <c r="AR94" s="132"/>
      <c r="AS94" s="135">
        <f>ROUND(AS95,2)</f>
        <v>0</v>
      </c>
      <c r="AT94" s="136">
        <f>ROUND(SUM(AV94:AW94),2)</f>
        <v>1005139.69</v>
      </c>
      <c r="AU94" s="137">
        <f>ROUND(AU95,5)</f>
        <v>1679.1463100000001</v>
      </c>
      <c r="AV94" s="136">
        <f>ROUND(AZ94*L29,2)</f>
        <v>1005139.69</v>
      </c>
      <c r="AW94" s="136">
        <f>ROUND(BA94*L30,2)</f>
        <v>0</v>
      </c>
      <c r="AX94" s="136">
        <f>ROUND(BB94*L29,2)</f>
        <v>0</v>
      </c>
      <c r="AY94" s="136">
        <f>ROUND(BC94*L30,2)</f>
        <v>0</v>
      </c>
      <c r="AZ94" s="136">
        <f>ROUND(AZ95,2)</f>
        <v>4786379.4800000004</v>
      </c>
      <c r="BA94" s="136">
        <f>ROUND(BA95,2)</f>
        <v>0</v>
      </c>
      <c r="BB94" s="136">
        <f>ROUND(BB95,2)</f>
        <v>0</v>
      </c>
      <c r="BC94" s="136">
        <f>ROUND(BC95,2)</f>
        <v>0</v>
      </c>
      <c r="BD94" s="138">
        <f>ROUND(BD95,2)</f>
        <v>0</v>
      </c>
      <c r="BS94" s="139" t="s">
        <v>72</v>
      </c>
      <c r="BT94" s="139" t="s">
        <v>73</v>
      </c>
      <c r="BV94" s="139" t="s">
        <v>74</v>
      </c>
      <c r="BW94" s="139" t="s">
        <v>4</v>
      </c>
      <c r="BX94" s="139" t="s">
        <v>75</v>
      </c>
      <c r="CL94" s="139" t="s">
        <v>1</v>
      </c>
    </row>
    <row r="95" spans="1:90" s="149" customFormat="1" ht="24.75" customHeight="1">
      <c r="A95" s="140" t="s">
        <v>76</v>
      </c>
      <c r="B95" s="141"/>
      <c r="C95" s="142"/>
      <c r="D95" s="154" t="s">
        <v>13</v>
      </c>
      <c r="E95" s="154"/>
      <c r="F95" s="154"/>
      <c r="G95" s="154"/>
      <c r="H95" s="154"/>
      <c r="I95" s="143"/>
      <c r="J95" s="154" t="s">
        <v>15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5">
        <f>'Stavební úpravy Školní'!J30</f>
        <v>0</v>
      </c>
      <c r="AH95" s="156"/>
      <c r="AI95" s="156"/>
      <c r="AJ95" s="156"/>
      <c r="AK95" s="156"/>
      <c r="AL95" s="156"/>
      <c r="AM95" s="156"/>
      <c r="AN95" s="155">
        <f>AN94</f>
        <v>0</v>
      </c>
      <c r="AO95" s="156"/>
      <c r="AP95" s="156"/>
      <c r="AQ95" s="144" t="s">
        <v>77</v>
      </c>
      <c r="AR95" s="141"/>
      <c r="AS95" s="145">
        <v>0</v>
      </c>
      <c r="AT95" s="146">
        <f>ROUND(SUM(AV95:AW95),2)</f>
        <v>1005139.69</v>
      </c>
      <c r="AU95" s="147">
        <f>'[1]1705c - Stavební úpravy S...'!P141</f>
        <v>1679.1463060000001</v>
      </c>
      <c r="AV95" s="146">
        <f>'[1]1705c - Stavební úpravy S...'!J33</f>
        <v>1005139.69</v>
      </c>
      <c r="AW95" s="146">
        <f>'[1]1705c - Stavební úpravy S...'!J34</f>
        <v>0</v>
      </c>
      <c r="AX95" s="146">
        <f>'[1]1705c - Stavební úpravy S...'!J35</f>
        <v>0</v>
      </c>
      <c r="AY95" s="146">
        <f>'[1]1705c - Stavební úpravy S...'!J36</f>
        <v>0</v>
      </c>
      <c r="AZ95" s="146">
        <f>'[1]1705c - Stavební úpravy S...'!F33</f>
        <v>4786379.4800000004</v>
      </c>
      <c r="BA95" s="146">
        <f>'[1]1705c - Stavební úpravy S...'!F34</f>
        <v>0</v>
      </c>
      <c r="BB95" s="146">
        <f>'[1]1705c - Stavební úpravy S...'!F35</f>
        <v>0</v>
      </c>
      <c r="BC95" s="146">
        <f>'[1]1705c - Stavební úpravy S...'!F36</f>
        <v>0</v>
      </c>
      <c r="BD95" s="148">
        <f>'[1]1705c - Stavební úpravy S...'!F37</f>
        <v>0</v>
      </c>
      <c r="BT95" s="150" t="s">
        <v>78</v>
      </c>
      <c r="BU95" s="150" t="s">
        <v>79</v>
      </c>
      <c r="BV95" s="150" t="s">
        <v>74</v>
      </c>
      <c r="BW95" s="150" t="s">
        <v>4</v>
      </c>
      <c r="BX95" s="150" t="s">
        <v>75</v>
      </c>
      <c r="CL95" s="150" t="s">
        <v>1</v>
      </c>
    </row>
    <row r="96" spans="1:90" s="11" customFormat="1" ht="30" customHeight="1">
      <c r="B96" s="10"/>
      <c r="AR96" s="10"/>
    </row>
    <row r="97" spans="2:44" s="1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10"/>
    </row>
  </sheetData>
  <sheetProtection algorithmName="SHA-512" hashValue="UjpDEIbjyzqIbtcEigNlwKpjxGCTDW1/oFjs1X3xFAcNDdcalpgtjwpaIP1yno0NXHQViqJCYAwZGNYtzbemeQ==" saltValue="z+OWz5tUprLPR/O1g9kMTw==" spinCount="100000" sheet="1" objects="1" scenarios="1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1705c - Stavební úpravy S...'!C2" display="/" xr:uid="{4E2AA2A4-7797-493F-A4DC-20F9D86B3A7A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7F0F7-7276-4197-8F5F-A010FF5B5B8F}">
  <dimension ref="B2:BM311"/>
  <sheetViews>
    <sheetView topLeftCell="B214" workbookViewId="0"/>
  </sheetViews>
  <sheetFormatPr defaultColWidth="8.7109375" defaultRowHeight="15"/>
  <cols>
    <col min="1" max="1" width="6.85546875" style="3" customWidth="1"/>
    <col min="2" max="2" width="0.85546875" style="3" customWidth="1"/>
    <col min="3" max="3" width="3.42578125" style="3" customWidth="1"/>
    <col min="4" max="4" width="3.5703125" style="3" customWidth="1"/>
    <col min="5" max="5" width="14" style="3" customWidth="1"/>
    <col min="6" max="6" width="41.5703125" style="3" customWidth="1"/>
    <col min="7" max="7" width="6.140625" style="3" customWidth="1"/>
    <col min="8" max="8" width="11.42578125" style="3" customWidth="1"/>
    <col min="9" max="9" width="12.85546875" style="3" customWidth="1"/>
    <col min="10" max="10" width="18.28515625" style="3" customWidth="1"/>
    <col min="11" max="11" width="0.42578125" style="3" customWidth="1"/>
    <col min="12" max="12" width="7.5703125" style="3" customWidth="1"/>
    <col min="13" max="13" width="8.85546875" style="3" hidden="1" customWidth="1"/>
    <col min="14" max="14" width="8.7109375" style="3"/>
    <col min="15" max="20" width="11.5703125" style="3" hidden="1" customWidth="1"/>
    <col min="21" max="21" width="4.5703125" style="3" hidden="1" customWidth="1"/>
    <col min="22" max="22" width="10.140625" style="3" hidden="1" customWidth="1"/>
    <col min="23" max="23" width="13.42578125" style="3" hidden="1" customWidth="1"/>
    <col min="24" max="24" width="10.140625" style="3" hidden="1" customWidth="1"/>
    <col min="25" max="25" width="12.28515625" style="3" hidden="1" customWidth="1"/>
    <col min="26" max="26" width="9" style="3" hidden="1" customWidth="1"/>
    <col min="27" max="27" width="12.28515625" style="3" hidden="1" customWidth="1"/>
    <col min="28" max="28" width="13.42578125" style="3" hidden="1" customWidth="1"/>
    <col min="29" max="29" width="9" style="3" hidden="1" customWidth="1"/>
    <col min="30" max="30" width="12.28515625" style="3" hidden="1" customWidth="1"/>
    <col min="31" max="31" width="13.42578125" style="3" hidden="1" customWidth="1"/>
    <col min="32" max="66" width="0" style="3" hidden="1" customWidth="1"/>
    <col min="67" max="16384" width="8.7109375" style="3"/>
  </cols>
  <sheetData>
    <row r="2" spans="2:46" ht="36.950000000000003" customHeight="1">
      <c r="L2" s="179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4" t="s">
        <v>4</v>
      </c>
    </row>
    <row r="3" spans="2:46" ht="6.9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80</v>
      </c>
    </row>
    <row r="4" spans="2:46" ht="24.95" customHeight="1">
      <c r="B4" s="7"/>
      <c r="D4" s="8" t="s">
        <v>81</v>
      </c>
      <c r="L4" s="7"/>
      <c r="M4" s="9" t="s">
        <v>10</v>
      </c>
      <c r="AT4" s="4" t="s">
        <v>3</v>
      </c>
    </row>
    <row r="5" spans="2:46" ht="6.95" customHeight="1">
      <c r="B5" s="7"/>
      <c r="L5" s="7"/>
    </row>
    <row r="6" spans="2:46" s="11" customFormat="1" ht="12" customHeight="1">
      <c r="B6" s="10"/>
      <c r="D6" s="12" t="s">
        <v>14</v>
      </c>
      <c r="L6" s="10"/>
    </row>
    <row r="7" spans="2:46" s="11" customFormat="1" ht="16.5" customHeight="1">
      <c r="B7" s="10"/>
      <c r="E7" s="169" t="s">
        <v>15</v>
      </c>
      <c r="F7" s="187"/>
      <c r="G7" s="187"/>
      <c r="H7" s="187"/>
      <c r="L7" s="10"/>
    </row>
    <row r="8" spans="2:46" s="11" customFormat="1">
      <c r="B8" s="10"/>
      <c r="L8" s="10"/>
    </row>
    <row r="9" spans="2:46" s="11" customFormat="1" ht="12" customHeight="1">
      <c r="B9" s="10"/>
      <c r="D9" s="12" t="s">
        <v>16</v>
      </c>
      <c r="F9" s="13" t="s">
        <v>1</v>
      </c>
      <c r="I9" s="12" t="s">
        <v>17</v>
      </c>
      <c r="J9" s="13" t="s">
        <v>1</v>
      </c>
      <c r="L9" s="10"/>
    </row>
    <row r="10" spans="2:46" s="11" customFormat="1" ht="12" customHeight="1">
      <c r="B10" s="10"/>
      <c r="D10" s="12" t="s">
        <v>18</v>
      </c>
      <c r="F10" s="13" t="s">
        <v>19</v>
      </c>
      <c r="I10" s="12" t="s">
        <v>20</v>
      </c>
      <c r="J10" s="14" t="str">
        <f>'[1]Rekapitulace stavby'!AN8</f>
        <v>15. 6. 2022</v>
      </c>
      <c r="L10" s="10"/>
    </row>
    <row r="11" spans="2:46" s="11" customFormat="1" ht="10.9" customHeight="1">
      <c r="B11" s="10"/>
      <c r="L11" s="10"/>
    </row>
    <row r="12" spans="2:46" s="11" customFormat="1" ht="12" customHeight="1">
      <c r="B12" s="10"/>
      <c r="D12" s="12" t="s">
        <v>22</v>
      </c>
      <c r="I12" s="12" t="s">
        <v>23</v>
      </c>
      <c r="J12" s="13" t="s">
        <v>1</v>
      </c>
      <c r="L12" s="10"/>
    </row>
    <row r="13" spans="2:46" s="11" customFormat="1" ht="18" customHeight="1">
      <c r="B13" s="10"/>
      <c r="E13" s="13" t="s">
        <v>24</v>
      </c>
      <c r="I13" s="12" t="s">
        <v>25</v>
      </c>
      <c r="J13" s="13" t="s">
        <v>1</v>
      </c>
      <c r="L13" s="10"/>
    </row>
    <row r="14" spans="2:46" s="11" customFormat="1" ht="6.95" customHeight="1">
      <c r="B14" s="10"/>
      <c r="L14" s="10"/>
    </row>
    <row r="15" spans="2:46" s="11" customFormat="1" ht="12" customHeight="1">
      <c r="B15" s="10"/>
      <c r="D15" s="12" t="s">
        <v>26</v>
      </c>
      <c r="I15" s="12" t="s">
        <v>23</v>
      </c>
      <c r="J15" s="13" t="str">
        <f>'[1]Rekapitulace stavby'!AN13</f>
        <v/>
      </c>
      <c r="L15" s="10"/>
    </row>
    <row r="16" spans="2:46" s="11" customFormat="1" ht="18" customHeight="1">
      <c r="B16" s="10"/>
      <c r="E16" s="181" t="str">
        <f>'[1]Rekapitulace stavby'!E14</f>
        <v xml:space="preserve"> </v>
      </c>
      <c r="F16" s="181"/>
      <c r="G16" s="181"/>
      <c r="H16" s="181"/>
      <c r="I16" s="12" t="s">
        <v>25</v>
      </c>
      <c r="J16" s="13" t="str">
        <f>'[1]Rekapitulace stavby'!AN14</f>
        <v/>
      </c>
      <c r="L16" s="10"/>
    </row>
    <row r="17" spans="2:12" s="11" customFormat="1" ht="6.95" customHeight="1">
      <c r="B17" s="10"/>
      <c r="L17" s="10"/>
    </row>
    <row r="18" spans="2:12" s="11" customFormat="1" ht="12" customHeight="1">
      <c r="B18" s="10"/>
      <c r="D18" s="12" t="s">
        <v>28</v>
      </c>
      <c r="I18" s="12" t="s">
        <v>23</v>
      </c>
      <c r="J18" s="13" t="s">
        <v>1</v>
      </c>
      <c r="L18" s="10"/>
    </row>
    <row r="19" spans="2:12" s="11" customFormat="1" ht="18" customHeight="1">
      <c r="B19" s="10"/>
      <c r="E19" s="13" t="s">
        <v>29</v>
      </c>
      <c r="I19" s="12" t="s">
        <v>25</v>
      </c>
      <c r="J19" s="13" t="s">
        <v>1</v>
      </c>
      <c r="L19" s="10"/>
    </row>
    <row r="20" spans="2:12" s="11" customFormat="1" ht="6.95" customHeight="1">
      <c r="B20" s="10"/>
      <c r="L20" s="10"/>
    </row>
    <row r="21" spans="2:12" s="11" customFormat="1" ht="12" customHeight="1">
      <c r="B21" s="10"/>
      <c r="D21" s="12" t="s">
        <v>31</v>
      </c>
      <c r="I21" s="12" t="s">
        <v>23</v>
      </c>
      <c r="J21" s="13" t="str">
        <f>IF('[1]Rekapitulace stavby'!AN19="","",'[1]Rekapitulace stavby'!AN19)</f>
        <v/>
      </c>
      <c r="L21" s="10"/>
    </row>
    <row r="22" spans="2:12" s="11" customFormat="1" ht="18" customHeight="1">
      <c r="B22" s="10"/>
      <c r="E22" s="13" t="str">
        <f>IF('[1]Rekapitulace stavby'!E20="","",'[1]Rekapitulace stavby'!E20)</f>
        <v xml:space="preserve"> </v>
      </c>
      <c r="I22" s="12" t="s">
        <v>25</v>
      </c>
      <c r="J22" s="13" t="str">
        <f>IF('[1]Rekapitulace stavby'!AN20="","",'[1]Rekapitulace stavby'!AN20)</f>
        <v/>
      </c>
      <c r="L22" s="10"/>
    </row>
    <row r="23" spans="2:12" s="11" customFormat="1" ht="6.95" customHeight="1">
      <c r="B23" s="10"/>
      <c r="L23" s="10"/>
    </row>
    <row r="24" spans="2:12" s="11" customFormat="1" ht="12" customHeight="1">
      <c r="B24" s="10"/>
      <c r="D24" s="12" t="s">
        <v>32</v>
      </c>
      <c r="L24" s="10"/>
    </row>
    <row r="25" spans="2:12" s="16" customFormat="1" ht="16.5" customHeight="1">
      <c r="B25" s="15"/>
      <c r="E25" s="183" t="s">
        <v>1</v>
      </c>
      <c r="F25" s="183"/>
      <c r="G25" s="183"/>
      <c r="H25" s="183"/>
      <c r="L25" s="15"/>
    </row>
    <row r="26" spans="2:12" s="11" customFormat="1" ht="6.95" customHeight="1">
      <c r="B26" s="10"/>
      <c r="L26" s="10"/>
    </row>
    <row r="27" spans="2:12" s="11" customFormat="1" ht="6.95" customHeight="1">
      <c r="B27" s="10"/>
      <c r="D27" s="17"/>
      <c r="E27" s="17"/>
      <c r="F27" s="17"/>
      <c r="G27" s="17"/>
      <c r="H27" s="17"/>
      <c r="I27" s="17"/>
      <c r="J27" s="17"/>
      <c r="K27" s="17"/>
      <c r="L27" s="10"/>
    </row>
    <row r="28" spans="2:12" s="11" customFormat="1" ht="14.45" customHeight="1">
      <c r="B28" s="10"/>
      <c r="D28" s="13" t="s">
        <v>82</v>
      </c>
      <c r="J28" s="18">
        <f>J94</f>
        <v>0</v>
      </c>
      <c r="L28" s="10"/>
    </row>
    <row r="29" spans="2:12" s="11" customFormat="1" ht="14.45" customHeight="1">
      <c r="B29" s="10"/>
      <c r="D29" s="19" t="s">
        <v>83</v>
      </c>
      <c r="J29" s="18">
        <f>J116</f>
        <v>0</v>
      </c>
      <c r="L29" s="10"/>
    </row>
    <row r="30" spans="2:12" s="11" customFormat="1" ht="25.35" customHeight="1">
      <c r="B30" s="10"/>
      <c r="D30" s="20" t="s">
        <v>33</v>
      </c>
      <c r="J30" s="21">
        <f>ROUND(J28 + J29, 2)</f>
        <v>0</v>
      </c>
      <c r="L30" s="10"/>
    </row>
    <row r="31" spans="2:12" s="11" customFormat="1" ht="6.95" customHeight="1">
      <c r="B31" s="10"/>
      <c r="D31" s="17"/>
      <c r="E31" s="17"/>
      <c r="F31" s="17"/>
      <c r="G31" s="17"/>
      <c r="H31" s="17"/>
      <c r="I31" s="17"/>
      <c r="J31" s="17"/>
      <c r="K31" s="17"/>
      <c r="L31" s="10"/>
    </row>
    <row r="32" spans="2:12" s="11" customFormat="1" ht="14.45" customHeight="1">
      <c r="B32" s="10"/>
      <c r="F32" s="22" t="s">
        <v>35</v>
      </c>
      <c r="I32" s="22" t="s">
        <v>34</v>
      </c>
      <c r="J32" s="22" t="s">
        <v>36</v>
      </c>
      <c r="L32" s="10"/>
    </row>
    <row r="33" spans="2:12" s="11" customFormat="1" ht="14.45" customHeight="1">
      <c r="B33" s="10"/>
      <c r="D33" s="23" t="s">
        <v>37</v>
      </c>
      <c r="E33" s="12" t="s">
        <v>38</v>
      </c>
      <c r="F33" s="24">
        <f>J30</f>
        <v>0</v>
      </c>
      <c r="I33" s="25">
        <v>0.21</v>
      </c>
      <c r="J33" s="24">
        <f>F33/100*21</f>
        <v>0</v>
      </c>
      <c r="L33" s="10"/>
    </row>
    <row r="34" spans="2:12" s="11" customFormat="1" ht="14.45" customHeight="1">
      <c r="B34" s="10"/>
      <c r="E34" s="12" t="s">
        <v>39</v>
      </c>
      <c r="F34" s="24">
        <f>ROUND((SUM(BF116:BF123) + SUM(BF141:BF310)),  2)</f>
        <v>0</v>
      </c>
      <c r="I34" s="25">
        <v>0.15</v>
      </c>
      <c r="J34" s="24">
        <f>ROUND(((SUM(BF116:BF123) + SUM(BF141:BF310))*I34),  2)</f>
        <v>0</v>
      </c>
      <c r="L34" s="10"/>
    </row>
    <row r="35" spans="2:12" s="11" customFormat="1" ht="14.45" hidden="1" customHeight="1">
      <c r="B35" s="10"/>
      <c r="E35" s="12" t="s">
        <v>40</v>
      </c>
      <c r="F35" s="24">
        <f>ROUND((SUM(BG116:BG123) + SUM(BG141:BG310)),  2)</f>
        <v>0</v>
      </c>
      <c r="I35" s="25">
        <v>0.21</v>
      </c>
      <c r="J35" s="24">
        <f>0</f>
        <v>0</v>
      </c>
      <c r="L35" s="10"/>
    </row>
    <row r="36" spans="2:12" s="11" customFormat="1" ht="14.45" hidden="1" customHeight="1">
      <c r="B36" s="10"/>
      <c r="E36" s="12" t="s">
        <v>41</v>
      </c>
      <c r="F36" s="24">
        <f>ROUND((SUM(BH116:BH123) + SUM(BH141:BH310)),  2)</f>
        <v>0</v>
      </c>
      <c r="I36" s="25">
        <v>0.15</v>
      </c>
      <c r="J36" s="24">
        <f>0</f>
        <v>0</v>
      </c>
      <c r="L36" s="10"/>
    </row>
    <row r="37" spans="2:12" s="11" customFormat="1" ht="14.45" hidden="1" customHeight="1">
      <c r="B37" s="10"/>
      <c r="E37" s="12" t="s">
        <v>42</v>
      </c>
      <c r="F37" s="24">
        <f>ROUND((SUM(BI116:BI123) + SUM(BI141:BI310)),  2)</f>
        <v>0</v>
      </c>
      <c r="I37" s="25">
        <v>0</v>
      </c>
      <c r="J37" s="24">
        <f>0</f>
        <v>0</v>
      </c>
      <c r="L37" s="10"/>
    </row>
    <row r="38" spans="2:12" s="11" customFormat="1" ht="6.95" customHeight="1">
      <c r="B38" s="10"/>
      <c r="L38" s="10"/>
    </row>
    <row r="39" spans="2:12" s="11" customFormat="1" ht="25.35" customHeight="1">
      <c r="B39" s="10"/>
      <c r="D39" s="26" t="s">
        <v>43</v>
      </c>
      <c r="E39" s="27"/>
      <c r="F39" s="27"/>
      <c r="G39" s="28" t="s">
        <v>44</v>
      </c>
      <c r="H39" s="29" t="s">
        <v>45</v>
      </c>
      <c r="I39" s="27"/>
      <c r="J39" s="30">
        <f>SUM(J30:J37)</f>
        <v>0</v>
      </c>
      <c r="K39" s="31"/>
      <c r="L39" s="10"/>
    </row>
    <row r="40" spans="2:12" s="11" customFormat="1" ht="14.45" customHeight="1">
      <c r="B40" s="10"/>
      <c r="L40" s="10"/>
    </row>
    <row r="41" spans="2:12" ht="14.45" customHeight="1">
      <c r="B41" s="7"/>
      <c r="L41" s="7"/>
    </row>
    <row r="42" spans="2:12" ht="1.5" customHeight="1">
      <c r="B42" s="7"/>
      <c r="L42" s="7"/>
    </row>
    <row r="43" spans="2:12" ht="14.45" hidden="1" customHeight="1">
      <c r="B43" s="7"/>
      <c r="L43" s="7"/>
    </row>
    <row r="44" spans="2:12" ht="14.45" hidden="1" customHeight="1">
      <c r="B44" s="7"/>
      <c r="L44" s="7"/>
    </row>
    <row r="45" spans="2:12" ht="14.45" hidden="1" customHeight="1">
      <c r="B45" s="7"/>
      <c r="L45" s="7"/>
    </row>
    <row r="46" spans="2:12" ht="14.45" hidden="1" customHeight="1">
      <c r="B46" s="7"/>
      <c r="L46" s="7"/>
    </row>
    <row r="47" spans="2:12" ht="14.45" hidden="1" customHeight="1">
      <c r="B47" s="7"/>
      <c r="L47" s="7"/>
    </row>
    <row r="48" spans="2:12" ht="14.45" hidden="1" customHeight="1">
      <c r="B48" s="7"/>
      <c r="L48" s="7"/>
    </row>
    <row r="49" spans="2:12" ht="14.45" hidden="1" customHeight="1">
      <c r="B49" s="7"/>
      <c r="L49" s="7"/>
    </row>
    <row r="50" spans="2:12" s="11" customFormat="1" ht="14.45" customHeight="1">
      <c r="B50" s="10"/>
      <c r="D50" s="32" t="s">
        <v>46</v>
      </c>
      <c r="E50" s="33"/>
      <c r="F50" s="33"/>
      <c r="G50" s="32" t="s">
        <v>47</v>
      </c>
      <c r="H50" s="33"/>
      <c r="I50" s="33"/>
      <c r="J50" s="33"/>
      <c r="K50" s="33"/>
      <c r="L50" s="10"/>
    </row>
    <row r="51" spans="2:12">
      <c r="B51" s="7"/>
      <c r="L51" s="7"/>
    </row>
    <row r="52" spans="2:12">
      <c r="B52" s="7"/>
      <c r="L52" s="7"/>
    </row>
    <row r="53" spans="2:12" ht="2.1" customHeight="1">
      <c r="B53" s="7"/>
      <c r="L53" s="7"/>
    </row>
    <row r="54" spans="2:12" hidden="1">
      <c r="B54" s="7"/>
      <c r="L54" s="7"/>
    </row>
    <row r="55" spans="2:12" hidden="1">
      <c r="B55" s="7"/>
      <c r="L55" s="7"/>
    </row>
    <row r="56" spans="2:12" hidden="1">
      <c r="B56" s="7"/>
      <c r="L56" s="7"/>
    </row>
    <row r="57" spans="2:12" hidden="1">
      <c r="B57" s="7"/>
      <c r="L57" s="7"/>
    </row>
    <row r="58" spans="2:12" hidden="1">
      <c r="B58" s="7"/>
      <c r="L58" s="7"/>
    </row>
    <row r="59" spans="2:12" hidden="1">
      <c r="B59" s="7"/>
      <c r="L59" s="7"/>
    </row>
    <row r="60" spans="2:12" hidden="1">
      <c r="B60" s="7"/>
      <c r="L60" s="7"/>
    </row>
    <row r="61" spans="2:12" s="11" customFormat="1">
      <c r="B61" s="10"/>
      <c r="D61" s="34" t="s">
        <v>48</v>
      </c>
      <c r="E61" s="35"/>
      <c r="F61" s="36" t="s">
        <v>49</v>
      </c>
      <c r="G61" s="34" t="s">
        <v>48</v>
      </c>
      <c r="H61" s="35"/>
      <c r="I61" s="35"/>
      <c r="J61" s="37" t="s">
        <v>49</v>
      </c>
      <c r="K61" s="35"/>
      <c r="L61" s="10"/>
    </row>
    <row r="62" spans="2:12">
      <c r="B62" s="7"/>
      <c r="L62" s="7"/>
    </row>
    <row r="63" spans="2:12">
      <c r="B63" s="7"/>
      <c r="L63" s="7"/>
    </row>
    <row r="64" spans="2:12" ht="2.4500000000000002" customHeight="1">
      <c r="B64" s="7"/>
      <c r="L64" s="7"/>
    </row>
    <row r="65" spans="2:12" s="11" customFormat="1">
      <c r="B65" s="10"/>
      <c r="D65" s="32" t="s">
        <v>50</v>
      </c>
      <c r="E65" s="33"/>
      <c r="F65" s="33"/>
      <c r="G65" s="32" t="s">
        <v>51</v>
      </c>
      <c r="H65" s="33"/>
      <c r="I65" s="33"/>
      <c r="J65" s="33"/>
      <c r="K65" s="33"/>
      <c r="L65" s="10"/>
    </row>
    <row r="66" spans="2:12">
      <c r="B66" s="7"/>
      <c r="L66" s="7"/>
    </row>
    <row r="67" spans="2:12" ht="7.5" customHeight="1">
      <c r="B67" s="7"/>
      <c r="L67" s="7"/>
    </row>
    <row r="68" spans="2:12" hidden="1">
      <c r="B68" s="7"/>
      <c r="L68" s="7"/>
    </row>
    <row r="69" spans="2:12" hidden="1">
      <c r="B69" s="7"/>
      <c r="L69" s="7"/>
    </row>
    <row r="70" spans="2:12" hidden="1">
      <c r="B70" s="7"/>
      <c r="L70" s="7"/>
    </row>
    <row r="71" spans="2:12" hidden="1">
      <c r="B71" s="7"/>
      <c r="L71" s="7"/>
    </row>
    <row r="72" spans="2:12" hidden="1">
      <c r="B72" s="7"/>
      <c r="L72" s="7"/>
    </row>
    <row r="73" spans="2:12" hidden="1">
      <c r="B73" s="7"/>
      <c r="L73" s="7"/>
    </row>
    <row r="74" spans="2:12" hidden="1">
      <c r="B74" s="7"/>
      <c r="L74" s="7"/>
    </row>
    <row r="75" spans="2:12" hidden="1">
      <c r="B75" s="7"/>
      <c r="L75" s="7"/>
    </row>
    <row r="76" spans="2:12" s="11" customFormat="1">
      <c r="B76" s="10"/>
      <c r="D76" s="34" t="s">
        <v>48</v>
      </c>
      <c r="E76" s="35"/>
      <c r="F76" s="36" t="s">
        <v>49</v>
      </c>
      <c r="G76" s="34" t="s">
        <v>48</v>
      </c>
      <c r="H76" s="35"/>
      <c r="I76" s="35"/>
      <c r="J76" s="37" t="s">
        <v>49</v>
      </c>
      <c r="K76" s="35"/>
      <c r="L76" s="10"/>
    </row>
    <row r="77" spans="2:12" s="1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"/>
    </row>
    <row r="81" spans="2:47" s="1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0"/>
    </row>
    <row r="82" spans="2:47" s="11" customFormat="1" ht="24.95" customHeight="1">
      <c r="B82" s="10"/>
      <c r="C82" s="8" t="s">
        <v>84</v>
      </c>
      <c r="L82" s="10"/>
    </row>
    <row r="83" spans="2:47" s="11" customFormat="1" ht="6.95" customHeight="1">
      <c r="B83" s="10"/>
      <c r="L83" s="10"/>
    </row>
    <row r="84" spans="2:47" s="11" customFormat="1" ht="12" customHeight="1">
      <c r="B84" s="10"/>
      <c r="C84" s="12" t="s">
        <v>14</v>
      </c>
      <c r="L84" s="10"/>
    </row>
    <row r="85" spans="2:47" s="11" customFormat="1" ht="16.5" customHeight="1">
      <c r="B85" s="10"/>
      <c r="E85" s="169" t="str">
        <f>E7</f>
        <v>Stavební úpravy SOŠ a  SOU Neratovice</v>
      </c>
      <c r="F85" s="187"/>
      <c r="G85" s="187"/>
      <c r="H85" s="187"/>
      <c r="L85" s="10"/>
    </row>
    <row r="86" spans="2:47" s="11" customFormat="1" ht="6.95" customHeight="1">
      <c r="B86" s="10"/>
      <c r="L86" s="10"/>
    </row>
    <row r="87" spans="2:47" s="11" customFormat="1" ht="12" customHeight="1">
      <c r="B87" s="10"/>
      <c r="C87" s="12" t="s">
        <v>18</v>
      </c>
      <c r="F87" s="13" t="str">
        <f>F10</f>
        <v>Neratovice</v>
      </c>
      <c r="I87" s="12" t="s">
        <v>20</v>
      </c>
      <c r="J87" s="14" t="str">
        <f>IF(J10="","",J10)</f>
        <v>15. 6. 2022</v>
      </c>
      <c r="L87" s="10"/>
    </row>
    <row r="88" spans="2:47" s="11" customFormat="1" ht="6.95" customHeight="1">
      <c r="B88" s="10"/>
      <c r="L88" s="10"/>
    </row>
    <row r="89" spans="2:47" s="11" customFormat="1" ht="15.2" customHeight="1">
      <c r="B89" s="10"/>
      <c r="C89" s="12" t="s">
        <v>22</v>
      </c>
      <c r="F89" s="13" t="str">
        <f>E13</f>
        <v>SOŠ a SOU Neratovice, Školní 664</v>
      </c>
      <c r="I89" s="12" t="s">
        <v>28</v>
      </c>
      <c r="J89" s="42" t="str">
        <f>E19</f>
        <v>Ing. Jolana Váňová</v>
      </c>
      <c r="L89" s="10"/>
    </row>
    <row r="90" spans="2:47" s="11" customFormat="1" ht="15.2" customHeight="1">
      <c r="B90" s="10"/>
      <c r="C90" s="12" t="s">
        <v>26</v>
      </c>
      <c r="F90" s="13" t="str">
        <f>IF(E16="","",E16)</f>
        <v xml:space="preserve"> </v>
      </c>
      <c r="I90" s="12" t="s">
        <v>31</v>
      </c>
      <c r="J90" s="42" t="str">
        <f>E22</f>
        <v xml:space="preserve"> </v>
      </c>
      <c r="L90" s="10"/>
    </row>
    <row r="91" spans="2:47" s="11" customFormat="1" ht="10.35" customHeight="1">
      <c r="B91" s="10"/>
      <c r="L91" s="10"/>
    </row>
    <row r="92" spans="2:47" s="11" customFormat="1" ht="29.25" customHeight="1">
      <c r="B92" s="10"/>
      <c r="C92" s="43" t="s">
        <v>85</v>
      </c>
      <c r="J92" s="44" t="s">
        <v>86</v>
      </c>
      <c r="L92" s="10"/>
    </row>
    <row r="93" spans="2:47" s="11" customFormat="1" ht="10.35" customHeight="1">
      <c r="B93" s="10"/>
      <c r="L93" s="10"/>
    </row>
    <row r="94" spans="2:47" s="11" customFormat="1" ht="22.9" customHeight="1">
      <c r="B94" s="10"/>
      <c r="C94" s="45" t="s">
        <v>87</v>
      </c>
      <c r="J94" s="21">
        <f>J141</f>
        <v>0</v>
      </c>
      <c r="L94" s="10"/>
      <c r="AU94" s="4" t="s">
        <v>88</v>
      </c>
    </row>
    <row r="95" spans="2:47" s="47" customFormat="1" ht="24.95" customHeight="1">
      <c r="B95" s="46"/>
      <c r="D95" s="48" t="s">
        <v>89</v>
      </c>
      <c r="E95" s="49"/>
      <c r="F95" s="49"/>
      <c r="G95" s="49"/>
      <c r="H95" s="49"/>
      <c r="I95" s="49"/>
      <c r="J95" s="50">
        <f>J142</f>
        <v>0</v>
      </c>
      <c r="L95" s="46"/>
    </row>
    <row r="96" spans="2:47" s="52" customFormat="1" ht="19.899999999999999" customHeight="1">
      <c r="B96" s="51"/>
      <c r="D96" s="53" t="s">
        <v>90</v>
      </c>
      <c r="E96" s="54"/>
      <c r="F96" s="54"/>
      <c r="G96" s="54"/>
      <c r="H96" s="54"/>
      <c r="I96" s="54"/>
      <c r="J96" s="55">
        <f>J143</f>
        <v>0</v>
      </c>
      <c r="L96" s="51"/>
    </row>
    <row r="97" spans="2:12" s="52" customFormat="1" ht="19.899999999999999" customHeight="1">
      <c r="B97" s="51"/>
      <c r="D97" s="53" t="s">
        <v>91</v>
      </c>
      <c r="E97" s="54"/>
      <c r="F97" s="54"/>
      <c r="G97" s="54"/>
      <c r="H97" s="54"/>
      <c r="I97" s="54"/>
      <c r="J97" s="55">
        <f>J145</f>
        <v>0</v>
      </c>
      <c r="L97" s="51"/>
    </row>
    <row r="98" spans="2:12" s="52" customFormat="1" ht="19.899999999999999" customHeight="1">
      <c r="B98" s="51"/>
      <c r="D98" s="53" t="s">
        <v>92</v>
      </c>
      <c r="E98" s="54"/>
      <c r="F98" s="54"/>
      <c r="G98" s="54"/>
      <c r="H98" s="54"/>
      <c r="I98" s="54"/>
      <c r="J98" s="55">
        <f>J160</f>
        <v>0</v>
      </c>
      <c r="L98" s="51"/>
    </row>
    <row r="99" spans="2:12" s="52" customFormat="1" ht="19.899999999999999" customHeight="1">
      <c r="B99" s="51"/>
      <c r="D99" s="53" t="s">
        <v>93</v>
      </c>
      <c r="E99" s="54"/>
      <c r="F99" s="54"/>
      <c r="G99" s="54"/>
      <c r="H99" s="54"/>
      <c r="I99" s="54"/>
      <c r="J99" s="55">
        <f>J180</f>
        <v>0</v>
      </c>
      <c r="L99" s="51"/>
    </row>
    <row r="100" spans="2:12" s="52" customFormat="1" ht="19.899999999999999" customHeight="1">
      <c r="B100" s="51"/>
      <c r="D100" s="53" t="s">
        <v>94</v>
      </c>
      <c r="E100" s="54"/>
      <c r="F100" s="54"/>
      <c r="G100" s="54"/>
      <c r="H100" s="54"/>
      <c r="I100" s="54"/>
      <c r="J100" s="55">
        <f>J191</f>
        <v>0</v>
      </c>
      <c r="L100" s="51"/>
    </row>
    <row r="101" spans="2:12" s="47" customFormat="1" ht="24.95" customHeight="1">
      <c r="B101" s="46"/>
      <c r="D101" s="48" t="s">
        <v>95</v>
      </c>
      <c r="E101" s="49"/>
      <c r="F101" s="49"/>
      <c r="G101" s="49"/>
      <c r="H101" s="49"/>
      <c r="I101" s="49"/>
      <c r="J101" s="50">
        <f>J193</f>
        <v>0</v>
      </c>
      <c r="L101" s="46"/>
    </row>
    <row r="102" spans="2:12" s="52" customFormat="1" ht="19.899999999999999" customHeight="1">
      <c r="B102" s="51"/>
      <c r="D102" s="53" t="s">
        <v>96</v>
      </c>
      <c r="E102" s="54"/>
      <c r="F102" s="54"/>
      <c r="G102" s="54"/>
      <c r="H102" s="54"/>
      <c r="I102" s="54"/>
      <c r="J102" s="55">
        <f>J194</f>
        <v>0</v>
      </c>
      <c r="L102" s="51"/>
    </row>
    <row r="103" spans="2:12" s="52" customFormat="1" ht="19.899999999999999" customHeight="1">
      <c r="B103" s="51"/>
      <c r="D103" s="53" t="s">
        <v>97</v>
      </c>
      <c r="E103" s="54"/>
      <c r="F103" s="54"/>
      <c r="G103" s="54"/>
      <c r="H103" s="54"/>
      <c r="I103" s="54"/>
      <c r="J103" s="55">
        <f>J201</f>
        <v>0</v>
      </c>
      <c r="L103" s="51"/>
    </row>
    <row r="104" spans="2:12" s="52" customFormat="1" ht="19.899999999999999" customHeight="1">
      <c r="B104" s="51"/>
      <c r="D104" s="53" t="s">
        <v>98</v>
      </c>
      <c r="E104" s="54"/>
      <c r="F104" s="54"/>
      <c r="G104" s="54"/>
      <c r="H104" s="54"/>
      <c r="I104" s="54"/>
      <c r="J104" s="55">
        <f>J210</f>
        <v>0</v>
      </c>
      <c r="L104" s="51"/>
    </row>
    <row r="105" spans="2:12" s="52" customFormat="1" ht="19.899999999999999" customHeight="1">
      <c r="B105" s="51"/>
      <c r="D105" s="53" t="s">
        <v>99</v>
      </c>
      <c r="E105" s="54"/>
      <c r="F105" s="54"/>
      <c r="G105" s="54"/>
      <c r="H105" s="54"/>
      <c r="I105" s="54"/>
      <c r="J105" s="55">
        <f>J219</f>
        <v>0</v>
      </c>
      <c r="L105" s="51"/>
    </row>
    <row r="106" spans="2:12" s="52" customFormat="1" ht="19.899999999999999" customHeight="1">
      <c r="B106" s="51"/>
      <c r="D106" s="53" t="s">
        <v>100</v>
      </c>
      <c r="E106" s="54"/>
      <c r="F106" s="54"/>
      <c r="G106" s="54"/>
      <c r="H106" s="54"/>
      <c r="I106" s="54"/>
      <c r="J106" s="55">
        <f>J226</f>
        <v>0</v>
      </c>
      <c r="L106" s="51"/>
    </row>
    <row r="107" spans="2:12" s="52" customFormat="1" ht="19.899999999999999" customHeight="1">
      <c r="B107" s="51"/>
      <c r="D107" s="53" t="s">
        <v>101</v>
      </c>
      <c r="E107" s="54"/>
      <c r="F107" s="54"/>
      <c r="G107" s="54"/>
      <c r="H107" s="54"/>
      <c r="I107" s="54"/>
      <c r="J107" s="55">
        <f>J269</f>
        <v>0</v>
      </c>
      <c r="L107" s="51"/>
    </row>
    <row r="108" spans="2:12" s="52" customFormat="1" ht="19.899999999999999" customHeight="1">
      <c r="B108" s="51"/>
      <c r="D108" s="53" t="s">
        <v>102</v>
      </c>
      <c r="E108" s="54"/>
      <c r="F108" s="54"/>
      <c r="G108" s="54"/>
      <c r="H108" s="54"/>
      <c r="I108" s="54"/>
      <c r="J108" s="55">
        <f>J275</f>
        <v>0</v>
      </c>
      <c r="L108" s="51"/>
    </row>
    <row r="109" spans="2:12" s="52" customFormat="1" ht="19.899999999999999" customHeight="1">
      <c r="B109" s="51"/>
      <c r="D109" s="53" t="s">
        <v>103</v>
      </c>
      <c r="E109" s="54"/>
      <c r="F109" s="54"/>
      <c r="G109" s="54"/>
      <c r="H109" s="54"/>
      <c r="I109" s="54"/>
      <c r="J109" s="55">
        <f>J283</f>
        <v>0</v>
      </c>
      <c r="L109" s="51"/>
    </row>
    <row r="110" spans="2:12" s="52" customFormat="1" ht="19.899999999999999" customHeight="1">
      <c r="B110" s="51"/>
      <c r="D110" s="53" t="s">
        <v>104</v>
      </c>
      <c r="E110" s="54"/>
      <c r="F110" s="54"/>
      <c r="G110" s="54"/>
      <c r="H110" s="54"/>
      <c r="I110" s="54"/>
      <c r="J110" s="55">
        <f>J290</f>
        <v>0</v>
      </c>
      <c r="L110" s="51"/>
    </row>
    <row r="111" spans="2:12" s="52" customFormat="1" ht="19.899999999999999" customHeight="1">
      <c r="B111" s="51"/>
      <c r="D111" s="53" t="s">
        <v>105</v>
      </c>
      <c r="E111" s="54"/>
      <c r="F111" s="54"/>
      <c r="G111" s="54"/>
      <c r="H111" s="54"/>
      <c r="I111" s="54"/>
      <c r="J111" s="55">
        <f>J295</f>
        <v>0</v>
      </c>
      <c r="L111" s="51"/>
    </row>
    <row r="112" spans="2:12" s="52" customFormat="1" ht="19.899999999999999" customHeight="1">
      <c r="B112" s="51"/>
      <c r="D112" s="53" t="s">
        <v>106</v>
      </c>
      <c r="E112" s="54"/>
      <c r="F112" s="54"/>
      <c r="G112" s="54"/>
      <c r="H112" s="54"/>
      <c r="I112" s="54"/>
      <c r="J112" s="55">
        <f>J306</f>
        <v>0</v>
      </c>
      <c r="L112" s="51"/>
    </row>
    <row r="113" spans="2:62" s="52" customFormat="1" ht="19.899999999999999" customHeight="1">
      <c r="B113" s="51"/>
      <c r="D113" s="53" t="s">
        <v>107</v>
      </c>
      <c r="E113" s="54"/>
      <c r="F113" s="54"/>
      <c r="G113" s="54"/>
      <c r="H113" s="54"/>
      <c r="I113" s="54"/>
      <c r="J113" s="55">
        <f>J308</f>
        <v>0</v>
      </c>
      <c r="L113" s="51"/>
    </row>
    <row r="114" spans="2:62" s="11" customFormat="1" ht="21.75" customHeight="1">
      <c r="B114" s="10"/>
      <c r="L114" s="10"/>
    </row>
    <row r="115" spans="2:62" s="11" customFormat="1" ht="6.95" customHeight="1">
      <c r="B115" s="10"/>
      <c r="L115" s="10"/>
    </row>
    <row r="116" spans="2:62" s="11" customFormat="1" ht="29.25" customHeight="1">
      <c r="B116" s="10"/>
      <c r="C116" s="45" t="s">
        <v>108</v>
      </c>
      <c r="J116" s="56">
        <f>ROUND(J117 +J118+J119+ J120 + J121 + J122,2)</f>
        <v>0</v>
      </c>
      <c r="L116" s="10"/>
      <c r="N116" s="57" t="s">
        <v>37</v>
      </c>
    </row>
    <row r="117" spans="2:62" s="11" customFormat="1" ht="18" customHeight="1">
      <c r="B117" s="10"/>
      <c r="D117" s="186" t="s">
        <v>109</v>
      </c>
      <c r="E117" s="186"/>
      <c r="F117" s="186"/>
      <c r="J117" s="151">
        <v>0</v>
      </c>
      <c r="L117" s="10"/>
      <c r="N117" s="58" t="s">
        <v>38</v>
      </c>
      <c r="AY117" s="4" t="s">
        <v>110</v>
      </c>
      <c r="BE117" s="59">
        <f>IF(N117="základní",J117,0)</f>
        <v>0</v>
      </c>
      <c r="BF117" s="59">
        <f>IF(N117="snížená",J117,0)</f>
        <v>0</v>
      </c>
      <c r="BG117" s="59">
        <f>IF(N117="zákl. přenesená",J117,0)</f>
        <v>0</v>
      </c>
      <c r="BH117" s="59">
        <f>IF(N117="sníž. přenesená",J117,0)</f>
        <v>0</v>
      </c>
      <c r="BI117" s="59">
        <f>IF(N117="nulová",J117,0)</f>
        <v>0</v>
      </c>
      <c r="BJ117" s="4" t="s">
        <v>78</v>
      </c>
    </row>
    <row r="118" spans="2:62" s="11" customFormat="1" ht="18" customHeight="1">
      <c r="B118" s="10"/>
      <c r="D118" s="60" t="s">
        <v>111</v>
      </c>
      <c r="E118" s="60"/>
      <c r="F118" s="60"/>
      <c r="J118" s="151">
        <v>0</v>
      </c>
      <c r="L118" s="10"/>
      <c r="N118" s="58"/>
      <c r="AY118" s="4"/>
      <c r="BE118" s="59"/>
      <c r="BF118" s="59"/>
      <c r="BG118" s="59"/>
      <c r="BH118" s="59"/>
      <c r="BI118" s="59"/>
      <c r="BJ118" s="4"/>
    </row>
    <row r="119" spans="2:62" s="11" customFormat="1" ht="18" customHeight="1">
      <c r="B119" s="10"/>
      <c r="D119" s="60" t="s">
        <v>112</v>
      </c>
      <c r="E119" s="60"/>
      <c r="F119" s="60"/>
      <c r="J119" s="151">
        <v>0</v>
      </c>
      <c r="L119" s="10"/>
      <c r="N119" s="58"/>
      <c r="AY119" s="4"/>
      <c r="BE119" s="59"/>
      <c r="BF119" s="59"/>
      <c r="BG119" s="59"/>
      <c r="BH119" s="59"/>
      <c r="BI119" s="59"/>
      <c r="BJ119" s="4"/>
    </row>
    <row r="120" spans="2:62" s="11" customFormat="1" ht="18" customHeight="1">
      <c r="B120" s="10"/>
      <c r="D120" s="186" t="s">
        <v>113</v>
      </c>
      <c r="E120" s="186"/>
      <c r="F120" s="186"/>
      <c r="J120" s="151">
        <v>0</v>
      </c>
      <c r="L120" s="10"/>
      <c r="N120" s="58" t="s">
        <v>38</v>
      </c>
      <c r="AY120" s="4" t="s">
        <v>110</v>
      </c>
      <c r="BE120" s="59">
        <f>IF(N120="základní",J120,0)</f>
        <v>0</v>
      </c>
      <c r="BF120" s="59">
        <f>IF(N120="snížená",J120,0)</f>
        <v>0</v>
      </c>
      <c r="BG120" s="59">
        <f>IF(N120="zákl. přenesená",J120,0)</f>
        <v>0</v>
      </c>
      <c r="BH120" s="59">
        <f>IF(N120="sníž. přenesená",J120,0)</f>
        <v>0</v>
      </c>
      <c r="BI120" s="59">
        <f>IF(N120="nulová",J120,0)</f>
        <v>0</v>
      </c>
      <c r="BJ120" s="4" t="s">
        <v>78</v>
      </c>
    </row>
    <row r="121" spans="2:62" s="11" customFormat="1" ht="18" customHeight="1">
      <c r="B121" s="10"/>
      <c r="D121" s="186" t="s">
        <v>114</v>
      </c>
      <c r="E121" s="186"/>
      <c r="F121" s="186"/>
      <c r="J121" s="151">
        <v>0</v>
      </c>
      <c r="L121" s="10"/>
      <c r="N121" s="58" t="s">
        <v>38</v>
      </c>
      <c r="AY121" s="4" t="s">
        <v>110</v>
      </c>
      <c r="BE121" s="59">
        <f>IF(N121="základní",J121,0)</f>
        <v>0</v>
      </c>
      <c r="BF121" s="59">
        <f>IF(N121="snížená",J121,0)</f>
        <v>0</v>
      </c>
      <c r="BG121" s="59">
        <f>IF(N121="zákl. přenesená",J121,0)</f>
        <v>0</v>
      </c>
      <c r="BH121" s="59">
        <f>IF(N121="sníž. přenesená",J121,0)</f>
        <v>0</v>
      </c>
      <c r="BI121" s="59">
        <f>IF(N121="nulová",J121,0)</f>
        <v>0</v>
      </c>
      <c r="BJ121" s="4" t="s">
        <v>78</v>
      </c>
    </row>
    <row r="122" spans="2:62" s="11" customFormat="1" ht="18" customHeight="1">
      <c r="B122" s="10"/>
      <c r="D122" s="60" t="s">
        <v>115</v>
      </c>
      <c r="J122" s="151">
        <v>0</v>
      </c>
      <c r="L122" s="10"/>
      <c r="N122" s="58" t="s">
        <v>38</v>
      </c>
      <c r="AY122" s="4" t="s">
        <v>116</v>
      </c>
      <c r="BE122" s="59">
        <f>IF(N122="základní",J122,0)</f>
        <v>0</v>
      </c>
      <c r="BF122" s="59">
        <f>IF(N122="snížená",J122,0)</f>
        <v>0</v>
      </c>
      <c r="BG122" s="59">
        <f>IF(N122="zákl. přenesená",J122,0)</f>
        <v>0</v>
      </c>
      <c r="BH122" s="59">
        <f>IF(N122="sníž. přenesená",J122,0)</f>
        <v>0</v>
      </c>
      <c r="BI122" s="59">
        <f>IF(N122="nulová",J122,0)</f>
        <v>0</v>
      </c>
      <c r="BJ122" s="4" t="s">
        <v>78</v>
      </c>
    </row>
    <row r="123" spans="2:62" s="11" customFormat="1" ht="13.5" customHeight="1">
      <c r="B123" s="10"/>
      <c r="L123" s="10"/>
    </row>
    <row r="124" spans="2:62" s="11" customFormat="1" ht="29.25" customHeight="1">
      <c r="B124" s="10"/>
      <c r="C124" s="61" t="s">
        <v>117</v>
      </c>
      <c r="J124" s="21">
        <f>ROUND(J94+J116,2)</f>
        <v>0</v>
      </c>
      <c r="L124" s="10"/>
    </row>
    <row r="125" spans="2:62" s="1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10"/>
    </row>
    <row r="129" spans="2:65" s="11" customFormat="1" ht="6.95" customHeight="1"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10"/>
    </row>
    <row r="130" spans="2:65" s="11" customFormat="1" ht="24.95" customHeight="1">
      <c r="B130" s="10"/>
      <c r="C130" s="8" t="s">
        <v>118</v>
      </c>
      <c r="L130" s="10"/>
    </row>
    <row r="131" spans="2:65" s="11" customFormat="1" ht="6.95" customHeight="1">
      <c r="B131" s="10"/>
      <c r="L131" s="10"/>
    </row>
    <row r="132" spans="2:65" s="11" customFormat="1" ht="12" customHeight="1">
      <c r="B132" s="10"/>
      <c r="C132" s="12" t="s">
        <v>14</v>
      </c>
      <c r="L132" s="10"/>
    </row>
    <row r="133" spans="2:65" s="11" customFormat="1" ht="16.5" customHeight="1">
      <c r="B133" s="10"/>
      <c r="E133" s="169" t="str">
        <f>E7</f>
        <v>Stavební úpravy SOŠ a  SOU Neratovice</v>
      </c>
      <c r="F133" s="187"/>
      <c r="G133" s="187"/>
      <c r="H133" s="187"/>
      <c r="L133" s="10"/>
    </row>
    <row r="134" spans="2:65" s="11" customFormat="1" ht="6.95" customHeight="1">
      <c r="B134" s="10"/>
      <c r="L134" s="10"/>
    </row>
    <row r="135" spans="2:65" s="11" customFormat="1" ht="12" customHeight="1">
      <c r="B135" s="10"/>
      <c r="C135" s="12" t="s">
        <v>18</v>
      </c>
      <c r="F135" s="13" t="str">
        <f>F10</f>
        <v>Neratovice</v>
      </c>
      <c r="I135" s="12" t="s">
        <v>20</v>
      </c>
      <c r="J135" s="14" t="str">
        <f>IF(J10="","",J10)</f>
        <v>15. 6. 2022</v>
      </c>
      <c r="L135" s="10"/>
    </row>
    <row r="136" spans="2:65" s="11" customFormat="1" ht="6.95" customHeight="1">
      <c r="B136" s="10"/>
      <c r="L136" s="10"/>
    </row>
    <row r="137" spans="2:65" s="11" customFormat="1" ht="15.2" customHeight="1">
      <c r="B137" s="10"/>
      <c r="C137" s="12" t="s">
        <v>22</v>
      </c>
      <c r="F137" s="13" t="str">
        <f>E13</f>
        <v>SOŠ a SOU Neratovice, Školní 664</v>
      </c>
      <c r="I137" s="12" t="s">
        <v>28</v>
      </c>
      <c r="J137" s="42" t="str">
        <f>E19</f>
        <v>Ing. Jolana Váňová</v>
      </c>
      <c r="L137" s="10"/>
    </row>
    <row r="138" spans="2:65" s="11" customFormat="1" ht="15.2" customHeight="1">
      <c r="B138" s="10"/>
      <c r="C138" s="12" t="s">
        <v>26</v>
      </c>
      <c r="F138" s="13" t="str">
        <f>IF(E16="","",E16)</f>
        <v xml:space="preserve"> </v>
      </c>
      <c r="I138" s="12" t="s">
        <v>31</v>
      </c>
      <c r="J138" s="42" t="str">
        <f>E22</f>
        <v xml:space="preserve"> </v>
      </c>
      <c r="L138" s="10"/>
    </row>
    <row r="139" spans="2:65" s="11" customFormat="1" ht="10.35" customHeight="1">
      <c r="B139" s="10"/>
      <c r="L139" s="10"/>
    </row>
    <row r="140" spans="2:65" s="70" customFormat="1" ht="29.25" customHeight="1">
      <c r="B140" s="62"/>
      <c r="C140" s="63" t="s">
        <v>119</v>
      </c>
      <c r="D140" s="64" t="s">
        <v>58</v>
      </c>
      <c r="E140" s="64" t="s">
        <v>54</v>
      </c>
      <c r="F140" s="64" t="s">
        <v>55</v>
      </c>
      <c r="G140" s="64" t="s">
        <v>120</v>
      </c>
      <c r="H140" s="64" t="s">
        <v>121</v>
      </c>
      <c r="I140" s="64" t="s">
        <v>122</v>
      </c>
      <c r="J140" s="65" t="s">
        <v>86</v>
      </c>
      <c r="K140" s="66" t="s">
        <v>123</v>
      </c>
      <c r="L140" s="62"/>
      <c r="M140" s="67" t="s">
        <v>1</v>
      </c>
      <c r="N140" s="68" t="s">
        <v>37</v>
      </c>
      <c r="O140" s="68" t="s">
        <v>124</v>
      </c>
      <c r="P140" s="68" t="s">
        <v>125</v>
      </c>
      <c r="Q140" s="68" t="s">
        <v>126</v>
      </c>
      <c r="R140" s="68" t="s">
        <v>127</v>
      </c>
      <c r="S140" s="68" t="s">
        <v>128</v>
      </c>
      <c r="T140" s="69" t="s">
        <v>129</v>
      </c>
    </row>
    <row r="141" spans="2:65" s="11" customFormat="1" ht="22.9" customHeight="1">
      <c r="B141" s="10"/>
      <c r="C141" s="61" t="s">
        <v>130</v>
      </c>
      <c r="J141" s="71">
        <f>BK141</f>
        <v>0</v>
      </c>
      <c r="L141" s="10"/>
      <c r="M141" s="72"/>
      <c r="N141" s="17"/>
      <c r="O141" s="17"/>
      <c r="P141" s="73">
        <f>P142+P193</f>
        <v>1679.1463060000001</v>
      </c>
      <c r="Q141" s="17"/>
      <c r="R141" s="73">
        <f>R142+R193</f>
        <v>33.051573120000008</v>
      </c>
      <c r="S141" s="17"/>
      <c r="T141" s="74">
        <f>T142+T193</f>
        <v>35.028952700000005</v>
      </c>
      <c r="AT141" s="4" t="s">
        <v>72</v>
      </c>
      <c r="AU141" s="4" t="s">
        <v>88</v>
      </c>
      <c r="BK141" s="75">
        <f>BK142+BK193</f>
        <v>0</v>
      </c>
    </row>
    <row r="142" spans="2:65" s="77" customFormat="1" ht="25.9" customHeight="1">
      <c r="B142" s="76"/>
      <c r="D142" s="78" t="s">
        <v>72</v>
      </c>
      <c r="E142" s="79" t="s">
        <v>131</v>
      </c>
      <c r="F142" s="79" t="s">
        <v>132</v>
      </c>
      <c r="J142" s="80">
        <f>BK142</f>
        <v>0</v>
      </c>
      <c r="L142" s="76"/>
      <c r="M142" s="81"/>
      <c r="P142" s="82">
        <f>P143+P145+P160+P180+P191</f>
        <v>992.29526500000009</v>
      </c>
      <c r="R142" s="82">
        <f>R143+R145+R160+R180+R191</f>
        <v>28.152530640000005</v>
      </c>
      <c r="T142" s="83">
        <f>T143+T145+T160+T180+T191</f>
        <v>31.583018000000003</v>
      </c>
      <c r="AR142" s="78" t="s">
        <v>78</v>
      </c>
      <c r="AT142" s="84" t="s">
        <v>72</v>
      </c>
      <c r="AU142" s="84" t="s">
        <v>73</v>
      </c>
      <c r="AY142" s="78" t="s">
        <v>133</v>
      </c>
      <c r="BK142" s="85">
        <f>BK143+BK145+BK160+BK180+BK191</f>
        <v>0</v>
      </c>
    </row>
    <row r="143" spans="2:65" s="77" customFormat="1" ht="22.9" customHeight="1">
      <c r="B143" s="76"/>
      <c r="D143" s="78" t="s">
        <v>72</v>
      </c>
      <c r="E143" s="86" t="s">
        <v>134</v>
      </c>
      <c r="F143" s="86" t="s">
        <v>135</v>
      </c>
      <c r="J143" s="87">
        <f>BK143</f>
        <v>0</v>
      </c>
      <c r="L143" s="76"/>
      <c r="M143" s="81"/>
      <c r="P143" s="82">
        <f>P144</f>
        <v>18.642959999999999</v>
      </c>
      <c r="R143" s="82">
        <f>R144</f>
        <v>6.6888360000000002</v>
      </c>
      <c r="T143" s="83">
        <f>T144</f>
        <v>0</v>
      </c>
      <c r="AR143" s="78" t="s">
        <v>78</v>
      </c>
      <c r="AT143" s="84" t="s">
        <v>72</v>
      </c>
      <c r="AU143" s="84" t="s">
        <v>78</v>
      </c>
      <c r="AY143" s="78" t="s">
        <v>133</v>
      </c>
      <c r="BK143" s="85">
        <f>BK144</f>
        <v>0</v>
      </c>
    </row>
    <row r="144" spans="2:65" s="11" customFormat="1" ht="33" customHeight="1">
      <c r="B144" s="10"/>
      <c r="C144" s="88" t="s">
        <v>78</v>
      </c>
      <c r="D144" s="88" t="s">
        <v>136</v>
      </c>
      <c r="E144" s="89" t="s">
        <v>137</v>
      </c>
      <c r="F144" s="90" t="s">
        <v>138</v>
      </c>
      <c r="G144" s="91" t="s">
        <v>139</v>
      </c>
      <c r="H144" s="92">
        <v>5.04</v>
      </c>
      <c r="I144" s="1">
        <v>0</v>
      </c>
      <c r="J144" s="93">
        <f>ROUND(I144*H144,2)</f>
        <v>0</v>
      </c>
      <c r="K144" s="94"/>
      <c r="L144" s="10"/>
      <c r="M144" s="95" t="s">
        <v>1</v>
      </c>
      <c r="N144" s="57" t="s">
        <v>38</v>
      </c>
      <c r="O144" s="96">
        <v>3.6989999999999998</v>
      </c>
      <c r="P144" s="96">
        <f>O144*H144</f>
        <v>18.642959999999999</v>
      </c>
      <c r="Q144" s="96">
        <v>1.3271500000000001</v>
      </c>
      <c r="R144" s="96">
        <f>Q144*H144</f>
        <v>6.6888360000000002</v>
      </c>
      <c r="S144" s="96">
        <v>0</v>
      </c>
      <c r="T144" s="97">
        <f>S144*H144</f>
        <v>0</v>
      </c>
      <c r="AR144" s="43" t="s">
        <v>140</v>
      </c>
      <c r="AT144" s="43" t="s">
        <v>136</v>
      </c>
      <c r="AU144" s="43" t="s">
        <v>80</v>
      </c>
      <c r="AY144" s="4" t="s">
        <v>133</v>
      </c>
      <c r="BE144" s="59">
        <f>IF(N144="základní",J144,0)</f>
        <v>0</v>
      </c>
      <c r="BF144" s="59">
        <f>IF(N144="snížená",J144,0)</f>
        <v>0</v>
      </c>
      <c r="BG144" s="59">
        <f>IF(N144="zákl. přenesená",J144,0)</f>
        <v>0</v>
      </c>
      <c r="BH144" s="59">
        <f>IF(N144="sníž. přenesená",J144,0)</f>
        <v>0</v>
      </c>
      <c r="BI144" s="59">
        <f>IF(N144="nulová",J144,0)</f>
        <v>0</v>
      </c>
      <c r="BJ144" s="4" t="s">
        <v>78</v>
      </c>
      <c r="BK144" s="59">
        <f>ROUND(I144*H144,2)</f>
        <v>0</v>
      </c>
      <c r="BL144" s="4" t="s">
        <v>140</v>
      </c>
      <c r="BM144" s="43" t="s">
        <v>141</v>
      </c>
    </row>
    <row r="145" spans="2:65" s="77" customFormat="1" ht="22.9" customHeight="1">
      <c r="B145" s="76"/>
      <c r="D145" s="78" t="s">
        <v>72</v>
      </c>
      <c r="E145" s="86" t="s">
        <v>142</v>
      </c>
      <c r="F145" s="86" t="s">
        <v>143</v>
      </c>
      <c r="I145" s="98"/>
      <c r="J145" s="87">
        <f>BK145</f>
        <v>0</v>
      </c>
      <c r="L145" s="76"/>
      <c r="M145" s="81"/>
      <c r="P145" s="82">
        <f>SUM(P146:P159)</f>
        <v>302.25947100000008</v>
      </c>
      <c r="R145" s="82">
        <f>SUM(R146:R159)</f>
        <v>21.423835240000002</v>
      </c>
      <c r="T145" s="83">
        <f>SUM(T146:T159)</f>
        <v>0</v>
      </c>
      <c r="AR145" s="78" t="s">
        <v>78</v>
      </c>
      <c r="AT145" s="84" t="s">
        <v>72</v>
      </c>
      <c r="AU145" s="84" t="s">
        <v>78</v>
      </c>
      <c r="AY145" s="78" t="s">
        <v>133</v>
      </c>
      <c r="BK145" s="85">
        <f>SUM(BK146:BK159)</f>
        <v>0</v>
      </c>
    </row>
    <row r="146" spans="2:65" s="11" customFormat="1" ht="24.2" customHeight="1">
      <c r="B146" s="10"/>
      <c r="C146" s="88" t="s">
        <v>80</v>
      </c>
      <c r="D146" s="88" t="s">
        <v>136</v>
      </c>
      <c r="E146" s="89" t="s">
        <v>144</v>
      </c>
      <c r="F146" s="90" t="s">
        <v>145</v>
      </c>
      <c r="G146" s="91" t="s">
        <v>146</v>
      </c>
      <c r="H146" s="92">
        <v>294.98</v>
      </c>
      <c r="I146" s="1">
        <v>0</v>
      </c>
      <c r="J146" s="93">
        <f t="shared" ref="J146:J159" si="0">ROUND(I146*H146,2)</f>
        <v>0</v>
      </c>
      <c r="K146" s="94"/>
      <c r="L146" s="10"/>
      <c r="M146" s="95" t="s">
        <v>1</v>
      </c>
      <c r="N146" s="57" t="s">
        <v>38</v>
      </c>
      <c r="O146" s="96">
        <v>0.252</v>
      </c>
      <c r="P146" s="96">
        <f t="shared" ref="P146:P159" si="1">O146*H146</f>
        <v>74.334960000000009</v>
      </c>
      <c r="Q146" s="96">
        <v>5.7000000000000002E-3</v>
      </c>
      <c r="R146" s="96">
        <f t="shared" ref="R146:R159" si="2">Q146*H146</f>
        <v>1.6813860000000003</v>
      </c>
      <c r="S146" s="96">
        <v>0</v>
      </c>
      <c r="T146" s="97">
        <f t="shared" ref="T146:T159" si="3">S146*H146</f>
        <v>0</v>
      </c>
      <c r="AR146" s="43" t="s">
        <v>140</v>
      </c>
      <c r="AT146" s="43" t="s">
        <v>136</v>
      </c>
      <c r="AU146" s="43" t="s">
        <v>80</v>
      </c>
      <c r="AY146" s="4" t="s">
        <v>133</v>
      </c>
      <c r="BE146" s="59">
        <f t="shared" ref="BE146:BE159" si="4">IF(N146="základní",J146,0)</f>
        <v>0</v>
      </c>
      <c r="BF146" s="59">
        <f t="shared" ref="BF146:BF159" si="5">IF(N146="snížená",J146,0)</f>
        <v>0</v>
      </c>
      <c r="BG146" s="59">
        <f t="shared" ref="BG146:BG159" si="6">IF(N146="zákl. přenesená",J146,0)</f>
        <v>0</v>
      </c>
      <c r="BH146" s="59">
        <f t="shared" ref="BH146:BH159" si="7">IF(N146="sníž. přenesená",J146,0)</f>
        <v>0</v>
      </c>
      <c r="BI146" s="59">
        <f t="shared" ref="BI146:BI159" si="8">IF(N146="nulová",J146,0)</f>
        <v>0</v>
      </c>
      <c r="BJ146" s="4" t="s">
        <v>78</v>
      </c>
      <c r="BK146" s="59">
        <f t="shared" ref="BK146:BK159" si="9">ROUND(I146*H146,2)</f>
        <v>0</v>
      </c>
      <c r="BL146" s="4" t="s">
        <v>140</v>
      </c>
      <c r="BM146" s="43" t="s">
        <v>147</v>
      </c>
    </row>
    <row r="147" spans="2:65" s="11" customFormat="1" ht="21.75" customHeight="1">
      <c r="B147" s="10"/>
      <c r="C147" s="88" t="s">
        <v>134</v>
      </c>
      <c r="D147" s="88" t="s">
        <v>136</v>
      </c>
      <c r="E147" s="89" t="s">
        <v>148</v>
      </c>
      <c r="F147" s="90" t="s">
        <v>149</v>
      </c>
      <c r="G147" s="91" t="s">
        <v>146</v>
      </c>
      <c r="H147" s="92">
        <v>63.424999999999997</v>
      </c>
      <c r="I147" s="1">
        <v>0</v>
      </c>
      <c r="J147" s="93">
        <f t="shared" si="0"/>
        <v>0</v>
      </c>
      <c r="K147" s="94"/>
      <c r="L147" s="10"/>
      <c r="M147" s="95" t="s">
        <v>1</v>
      </c>
      <c r="N147" s="57" t="s">
        <v>38</v>
      </c>
      <c r="O147" s="96">
        <v>0.624</v>
      </c>
      <c r="P147" s="96">
        <f t="shared" si="1"/>
        <v>39.577199999999998</v>
      </c>
      <c r="Q147" s="96">
        <v>0.04</v>
      </c>
      <c r="R147" s="96">
        <f t="shared" si="2"/>
        <v>2.5369999999999999</v>
      </c>
      <c r="S147" s="96">
        <v>0</v>
      </c>
      <c r="T147" s="97">
        <f t="shared" si="3"/>
        <v>0</v>
      </c>
      <c r="AR147" s="43" t="s">
        <v>140</v>
      </c>
      <c r="AT147" s="43" t="s">
        <v>136</v>
      </c>
      <c r="AU147" s="43" t="s">
        <v>80</v>
      </c>
      <c r="AY147" s="4" t="s">
        <v>133</v>
      </c>
      <c r="BE147" s="59">
        <f t="shared" si="4"/>
        <v>0</v>
      </c>
      <c r="BF147" s="59">
        <f t="shared" si="5"/>
        <v>0</v>
      </c>
      <c r="BG147" s="59">
        <f t="shared" si="6"/>
        <v>0</v>
      </c>
      <c r="BH147" s="59">
        <f t="shared" si="7"/>
        <v>0</v>
      </c>
      <c r="BI147" s="59">
        <f t="shared" si="8"/>
        <v>0</v>
      </c>
      <c r="BJ147" s="4" t="s">
        <v>78</v>
      </c>
      <c r="BK147" s="59">
        <f t="shared" si="9"/>
        <v>0</v>
      </c>
      <c r="BL147" s="4" t="s">
        <v>140</v>
      </c>
      <c r="BM147" s="43" t="s">
        <v>150</v>
      </c>
    </row>
    <row r="148" spans="2:65" s="11" customFormat="1" ht="24.2" customHeight="1">
      <c r="B148" s="10"/>
      <c r="C148" s="88" t="s">
        <v>140</v>
      </c>
      <c r="D148" s="88" t="s">
        <v>136</v>
      </c>
      <c r="E148" s="89" t="s">
        <v>151</v>
      </c>
      <c r="F148" s="90" t="s">
        <v>152</v>
      </c>
      <c r="G148" s="91" t="s">
        <v>146</v>
      </c>
      <c r="H148" s="92">
        <v>32.4</v>
      </c>
      <c r="I148" s="1">
        <v>0</v>
      </c>
      <c r="J148" s="93">
        <f t="shared" si="0"/>
        <v>0</v>
      </c>
      <c r="K148" s="94"/>
      <c r="L148" s="10"/>
      <c r="M148" s="95" t="s">
        <v>1</v>
      </c>
      <c r="N148" s="57" t="s">
        <v>38</v>
      </c>
      <c r="O148" s="96">
        <v>0.36</v>
      </c>
      <c r="P148" s="96">
        <f t="shared" si="1"/>
        <v>11.664</v>
      </c>
      <c r="Q148" s="96">
        <v>4.3800000000000002E-3</v>
      </c>
      <c r="R148" s="96">
        <f t="shared" si="2"/>
        <v>0.14191200000000001</v>
      </c>
      <c r="S148" s="96">
        <v>0</v>
      </c>
      <c r="T148" s="97">
        <f t="shared" si="3"/>
        <v>0</v>
      </c>
      <c r="AR148" s="43" t="s">
        <v>140</v>
      </c>
      <c r="AT148" s="43" t="s">
        <v>136</v>
      </c>
      <c r="AU148" s="43" t="s">
        <v>80</v>
      </c>
      <c r="AY148" s="4" t="s">
        <v>133</v>
      </c>
      <c r="BE148" s="59">
        <f t="shared" si="4"/>
        <v>0</v>
      </c>
      <c r="BF148" s="59">
        <f t="shared" si="5"/>
        <v>0</v>
      </c>
      <c r="BG148" s="59">
        <f t="shared" si="6"/>
        <v>0</v>
      </c>
      <c r="BH148" s="59">
        <f t="shared" si="7"/>
        <v>0</v>
      </c>
      <c r="BI148" s="59">
        <f t="shared" si="8"/>
        <v>0</v>
      </c>
      <c r="BJ148" s="4" t="s">
        <v>78</v>
      </c>
      <c r="BK148" s="59">
        <f t="shared" si="9"/>
        <v>0</v>
      </c>
      <c r="BL148" s="4" t="s">
        <v>140</v>
      </c>
      <c r="BM148" s="43" t="s">
        <v>153</v>
      </c>
    </row>
    <row r="149" spans="2:65" s="11" customFormat="1" ht="24.2" customHeight="1">
      <c r="B149" s="10"/>
      <c r="C149" s="88" t="s">
        <v>154</v>
      </c>
      <c r="D149" s="88" t="s">
        <v>136</v>
      </c>
      <c r="E149" s="89" t="s">
        <v>155</v>
      </c>
      <c r="F149" s="90" t="s">
        <v>156</v>
      </c>
      <c r="G149" s="91" t="s">
        <v>146</v>
      </c>
      <c r="H149" s="92">
        <v>32.4</v>
      </c>
      <c r="I149" s="1">
        <v>0</v>
      </c>
      <c r="J149" s="93">
        <f t="shared" si="0"/>
        <v>0</v>
      </c>
      <c r="K149" s="94"/>
      <c r="L149" s="10"/>
      <c r="M149" s="95" t="s">
        <v>1</v>
      </c>
      <c r="N149" s="57" t="s">
        <v>38</v>
      </c>
      <c r="O149" s="96">
        <v>0.27200000000000002</v>
      </c>
      <c r="P149" s="96">
        <f t="shared" si="1"/>
        <v>8.8128000000000011</v>
      </c>
      <c r="Q149" s="96">
        <v>3.0000000000000001E-3</v>
      </c>
      <c r="R149" s="96">
        <f t="shared" si="2"/>
        <v>9.7199999999999995E-2</v>
      </c>
      <c r="S149" s="96">
        <v>0</v>
      </c>
      <c r="T149" s="97">
        <f t="shared" si="3"/>
        <v>0</v>
      </c>
      <c r="AR149" s="43" t="s">
        <v>140</v>
      </c>
      <c r="AT149" s="43" t="s">
        <v>136</v>
      </c>
      <c r="AU149" s="43" t="s">
        <v>80</v>
      </c>
      <c r="AY149" s="4" t="s">
        <v>133</v>
      </c>
      <c r="BE149" s="59">
        <f t="shared" si="4"/>
        <v>0</v>
      </c>
      <c r="BF149" s="59">
        <f t="shared" si="5"/>
        <v>0</v>
      </c>
      <c r="BG149" s="59">
        <f t="shared" si="6"/>
        <v>0</v>
      </c>
      <c r="BH149" s="59">
        <f t="shared" si="7"/>
        <v>0</v>
      </c>
      <c r="BI149" s="59">
        <f t="shared" si="8"/>
        <v>0</v>
      </c>
      <c r="BJ149" s="4" t="s">
        <v>78</v>
      </c>
      <c r="BK149" s="59">
        <f t="shared" si="9"/>
        <v>0</v>
      </c>
      <c r="BL149" s="4" t="s">
        <v>140</v>
      </c>
      <c r="BM149" s="43" t="s">
        <v>157</v>
      </c>
    </row>
    <row r="150" spans="2:65" s="11" customFormat="1" ht="24.2" customHeight="1">
      <c r="B150" s="10"/>
      <c r="C150" s="88" t="s">
        <v>142</v>
      </c>
      <c r="D150" s="88" t="s">
        <v>136</v>
      </c>
      <c r="E150" s="89" t="s">
        <v>158</v>
      </c>
      <c r="F150" s="90" t="s">
        <v>159</v>
      </c>
      <c r="G150" s="91" t="s">
        <v>146</v>
      </c>
      <c r="H150" s="92">
        <v>2.835</v>
      </c>
      <c r="I150" s="1">
        <v>0</v>
      </c>
      <c r="J150" s="93">
        <f t="shared" si="0"/>
        <v>0</v>
      </c>
      <c r="K150" s="94"/>
      <c r="L150" s="10"/>
      <c r="M150" s="95" t="s">
        <v>1</v>
      </c>
      <c r="N150" s="57" t="s">
        <v>38</v>
      </c>
      <c r="O150" s="96">
        <v>1.355</v>
      </c>
      <c r="P150" s="96">
        <f t="shared" si="1"/>
        <v>3.8414250000000001</v>
      </c>
      <c r="Q150" s="96">
        <v>3.3579999999999999E-2</v>
      </c>
      <c r="R150" s="96">
        <f t="shared" si="2"/>
        <v>9.5199300000000001E-2</v>
      </c>
      <c r="S150" s="96">
        <v>0</v>
      </c>
      <c r="T150" s="97">
        <f t="shared" si="3"/>
        <v>0</v>
      </c>
      <c r="AR150" s="43" t="s">
        <v>140</v>
      </c>
      <c r="AT150" s="43" t="s">
        <v>136</v>
      </c>
      <c r="AU150" s="43" t="s">
        <v>80</v>
      </c>
      <c r="AY150" s="4" t="s">
        <v>133</v>
      </c>
      <c r="BE150" s="59">
        <f t="shared" si="4"/>
        <v>0</v>
      </c>
      <c r="BF150" s="59">
        <f t="shared" si="5"/>
        <v>0</v>
      </c>
      <c r="BG150" s="59">
        <f t="shared" si="6"/>
        <v>0</v>
      </c>
      <c r="BH150" s="59">
        <f t="shared" si="7"/>
        <v>0</v>
      </c>
      <c r="BI150" s="59">
        <f t="shared" si="8"/>
        <v>0</v>
      </c>
      <c r="BJ150" s="4" t="s">
        <v>78</v>
      </c>
      <c r="BK150" s="59">
        <f t="shared" si="9"/>
        <v>0</v>
      </c>
      <c r="BL150" s="4" t="s">
        <v>140</v>
      </c>
      <c r="BM150" s="43" t="s">
        <v>160</v>
      </c>
    </row>
    <row r="151" spans="2:65" s="11" customFormat="1" ht="24.2" customHeight="1">
      <c r="B151" s="10"/>
      <c r="C151" s="88" t="s">
        <v>161</v>
      </c>
      <c r="D151" s="88" t="s">
        <v>136</v>
      </c>
      <c r="E151" s="89" t="s">
        <v>162</v>
      </c>
      <c r="F151" s="90" t="s">
        <v>163</v>
      </c>
      <c r="G151" s="91" t="s">
        <v>146</v>
      </c>
      <c r="H151" s="92">
        <v>401.85599999999999</v>
      </c>
      <c r="I151" s="1">
        <v>0</v>
      </c>
      <c r="J151" s="93">
        <f t="shared" si="0"/>
        <v>0</v>
      </c>
      <c r="K151" s="94"/>
      <c r="L151" s="10"/>
      <c r="M151" s="95" t="s">
        <v>1</v>
      </c>
      <c r="N151" s="57" t="s">
        <v>38</v>
      </c>
      <c r="O151" s="96">
        <v>0.34399999999999997</v>
      </c>
      <c r="P151" s="96">
        <f t="shared" si="1"/>
        <v>138.23846399999999</v>
      </c>
      <c r="Q151" s="96">
        <v>1.7000000000000001E-2</v>
      </c>
      <c r="R151" s="96">
        <f t="shared" si="2"/>
        <v>6.8315520000000003</v>
      </c>
      <c r="S151" s="96">
        <v>0</v>
      </c>
      <c r="T151" s="97">
        <f t="shared" si="3"/>
        <v>0</v>
      </c>
      <c r="AR151" s="43" t="s">
        <v>140</v>
      </c>
      <c r="AT151" s="43" t="s">
        <v>136</v>
      </c>
      <c r="AU151" s="43" t="s">
        <v>80</v>
      </c>
      <c r="AY151" s="4" t="s">
        <v>133</v>
      </c>
      <c r="BE151" s="59">
        <f t="shared" si="4"/>
        <v>0</v>
      </c>
      <c r="BF151" s="59">
        <f t="shared" si="5"/>
        <v>0</v>
      </c>
      <c r="BG151" s="59">
        <f t="shared" si="6"/>
        <v>0</v>
      </c>
      <c r="BH151" s="59">
        <f t="shared" si="7"/>
        <v>0</v>
      </c>
      <c r="BI151" s="59">
        <f t="shared" si="8"/>
        <v>0</v>
      </c>
      <c r="BJ151" s="4" t="s">
        <v>78</v>
      </c>
      <c r="BK151" s="59">
        <f t="shared" si="9"/>
        <v>0</v>
      </c>
      <c r="BL151" s="4" t="s">
        <v>140</v>
      </c>
      <c r="BM151" s="43" t="s">
        <v>164</v>
      </c>
    </row>
    <row r="152" spans="2:65" s="11" customFormat="1" ht="24.2" customHeight="1">
      <c r="B152" s="10"/>
      <c r="C152" s="88" t="s">
        <v>165</v>
      </c>
      <c r="D152" s="88" t="s">
        <v>136</v>
      </c>
      <c r="E152" s="89" t="s">
        <v>166</v>
      </c>
      <c r="F152" s="90" t="s">
        <v>167</v>
      </c>
      <c r="G152" s="91" t="s">
        <v>168</v>
      </c>
      <c r="H152" s="92">
        <v>37.799999999999997</v>
      </c>
      <c r="I152" s="1">
        <v>0</v>
      </c>
      <c r="J152" s="93">
        <f t="shared" si="0"/>
        <v>0</v>
      </c>
      <c r="K152" s="94"/>
      <c r="L152" s="10"/>
      <c r="M152" s="95" t="s">
        <v>1</v>
      </c>
      <c r="N152" s="57" t="s">
        <v>38</v>
      </c>
      <c r="O152" s="96">
        <v>9.6000000000000002E-2</v>
      </c>
      <c r="P152" s="96">
        <f t="shared" si="1"/>
        <v>3.6287999999999996</v>
      </c>
      <c r="Q152" s="96">
        <v>0</v>
      </c>
      <c r="R152" s="96">
        <f t="shared" si="2"/>
        <v>0</v>
      </c>
      <c r="S152" s="96">
        <v>0</v>
      </c>
      <c r="T152" s="97">
        <f t="shared" si="3"/>
        <v>0</v>
      </c>
      <c r="AR152" s="43" t="s">
        <v>140</v>
      </c>
      <c r="AT152" s="43" t="s">
        <v>136</v>
      </c>
      <c r="AU152" s="43" t="s">
        <v>80</v>
      </c>
      <c r="AY152" s="4" t="s">
        <v>133</v>
      </c>
      <c r="BE152" s="59">
        <f t="shared" si="4"/>
        <v>0</v>
      </c>
      <c r="BF152" s="59">
        <f t="shared" si="5"/>
        <v>0</v>
      </c>
      <c r="BG152" s="59">
        <f t="shared" si="6"/>
        <v>0</v>
      </c>
      <c r="BH152" s="59">
        <f t="shared" si="7"/>
        <v>0</v>
      </c>
      <c r="BI152" s="59">
        <f t="shared" si="8"/>
        <v>0</v>
      </c>
      <c r="BJ152" s="4" t="s">
        <v>78</v>
      </c>
      <c r="BK152" s="59">
        <f t="shared" si="9"/>
        <v>0</v>
      </c>
      <c r="BL152" s="4" t="s">
        <v>140</v>
      </c>
      <c r="BM152" s="43" t="s">
        <v>169</v>
      </c>
    </row>
    <row r="153" spans="2:65" s="11" customFormat="1" ht="24.2" customHeight="1">
      <c r="B153" s="10"/>
      <c r="C153" s="99" t="s">
        <v>170</v>
      </c>
      <c r="D153" s="99" t="s">
        <v>171</v>
      </c>
      <c r="E153" s="100" t="s">
        <v>172</v>
      </c>
      <c r="F153" s="101" t="s">
        <v>173</v>
      </c>
      <c r="G153" s="102" t="s">
        <v>168</v>
      </c>
      <c r="H153" s="103">
        <v>39.69</v>
      </c>
      <c r="I153" s="2">
        <v>0</v>
      </c>
      <c r="J153" s="104">
        <f t="shared" si="0"/>
        <v>0</v>
      </c>
      <c r="K153" s="105"/>
      <c r="L153" s="106"/>
      <c r="M153" s="107" t="s">
        <v>1</v>
      </c>
      <c r="N153" s="108" t="s">
        <v>38</v>
      </c>
      <c r="O153" s="96">
        <v>0</v>
      </c>
      <c r="P153" s="96">
        <f t="shared" si="1"/>
        <v>0</v>
      </c>
      <c r="Q153" s="96">
        <v>4.0000000000000003E-5</v>
      </c>
      <c r="R153" s="96">
        <f t="shared" si="2"/>
        <v>1.5876E-3</v>
      </c>
      <c r="S153" s="96">
        <v>0</v>
      </c>
      <c r="T153" s="97">
        <f t="shared" si="3"/>
        <v>0</v>
      </c>
      <c r="AR153" s="43" t="s">
        <v>165</v>
      </c>
      <c r="AT153" s="43" t="s">
        <v>171</v>
      </c>
      <c r="AU153" s="43" t="s">
        <v>80</v>
      </c>
      <c r="AY153" s="4" t="s">
        <v>133</v>
      </c>
      <c r="BE153" s="59">
        <f t="shared" si="4"/>
        <v>0</v>
      </c>
      <c r="BF153" s="59">
        <f t="shared" si="5"/>
        <v>0</v>
      </c>
      <c r="BG153" s="59">
        <f t="shared" si="6"/>
        <v>0</v>
      </c>
      <c r="BH153" s="59">
        <f t="shared" si="7"/>
        <v>0</v>
      </c>
      <c r="BI153" s="59">
        <f t="shared" si="8"/>
        <v>0</v>
      </c>
      <c r="BJ153" s="4" t="s">
        <v>78</v>
      </c>
      <c r="BK153" s="59">
        <f t="shared" si="9"/>
        <v>0</v>
      </c>
      <c r="BL153" s="4" t="s">
        <v>140</v>
      </c>
      <c r="BM153" s="43" t="s">
        <v>174</v>
      </c>
    </row>
    <row r="154" spans="2:65" s="11" customFormat="1" ht="37.9" customHeight="1">
      <c r="B154" s="10"/>
      <c r="C154" s="88" t="s">
        <v>175</v>
      </c>
      <c r="D154" s="88" t="s">
        <v>136</v>
      </c>
      <c r="E154" s="89" t="s">
        <v>176</v>
      </c>
      <c r="F154" s="90" t="s">
        <v>177</v>
      </c>
      <c r="G154" s="91" t="s">
        <v>168</v>
      </c>
      <c r="H154" s="92">
        <v>18.899999999999999</v>
      </c>
      <c r="I154" s="1">
        <v>0</v>
      </c>
      <c r="J154" s="93">
        <f t="shared" si="0"/>
        <v>0</v>
      </c>
      <c r="K154" s="94"/>
      <c r="L154" s="10"/>
      <c r="M154" s="95" t="s">
        <v>1</v>
      </c>
      <c r="N154" s="57" t="s">
        <v>38</v>
      </c>
      <c r="O154" s="96">
        <v>0.3</v>
      </c>
      <c r="P154" s="96">
        <f t="shared" si="1"/>
        <v>5.669999999999999</v>
      </c>
      <c r="Q154" s="96">
        <v>1.7600000000000001E-3</v>
      </c>
      <c r="R154" s="96">
        <f t="shared" si="2"/>
        <v>3.3264000000000002E-2</v>
      </c>
      <c r="S154" s="96">
        <v>0</v>
      </c>
      <c r="T154" s="97">
        <f t="shared" si="3"/>
        <v>0</v>
      </c>
      <c r="AR154" s="43" t="s">
        <v>140</v>
      </c>
      <c r="AT154" s="43" t="s">
        <v>136</v>
      </c>
      <c r="AU154" s="43" t="s">
        <v>80</v>
      </c>
      <c r="AY154" s="4" t="s">
        <v>133</v>
      </c>
      <c r="BE154" s="59">
        <f t="shared" si="4"/>
        <v>0</v>
      </c>
      <c r="BF154" s="59">
        <f t="shared" si="5"/>
        <v>0</v>
      </c>
      <c r="BG154" s="59">
        <f t="shared" si="6"/>
        <v>0</v>
      </c>
      <c r="BH154" s="59">
        <f t="shared" si="7"/>
        <v>0</v>
      </c>
      <c r="BI154" s="59">
        <f t="shared" si="8"/>
        <v>0</v>
      </c>
      <c r="BJ154" s="4" t="s">
        <v>78</v>
      </c>
      <c r="BK154" s="59">
        <f t="shared" si="9"/>
        <v>0</v>
      </c>
      <c r="BL154" s="4" t="s">
        <v>140</v>
      </c>
      <c r="BM154" s="43" t="s">
        <v>178</v>
      </c>
    </row>
    <row r="155" spans="2:65" s="11" customFormat="1" ht="66.75" customHeight="1">
      <c r="B155" s="10"/>
      <c r="C155" s="99" t="s">
        <v>179</v>
      </c>
      <c r="D155" s="99" t="s">
        <v>171</v>
      </c>
      <c r="E155" s="100" t="s">
        <v>180</v>
      </c>
      <c r="F155" s="101" t="s">
        <v>181</v>
      </c>
      <c r="G155" s="102" t="s">
        <v>146</v>
      </c>
      <c r="H155" s="103">
        <v>4.1580000000000004</v>
      </c>
      <c r="I155" s="2">
        <v>0</v>
      </c>
      <c r="J155" s="104">
        <f t="shared" si="0"/>
        <v>0</v>
      </c>
      <c r="K155" s="105"/>
      <c r="L155" s="106"/>
      <c r="M155" s="107" t="s">
        <v>1</v>
      </c>
      <c r="N155" s="108" t="s">
        <v>38</v>
      </c>
      <c r="O155" s="96">
        <v>0</v>
      </c>
      <c r="P155" s="96">
        <f t="shared" si="1"/>
        <v>0</v>
      </c>
      <c r="Q155" s="96">
        <v>6.9999999999999999E-4</v>
      </c>
      <c r="R155" s="96">
        <f t="shared" si="2"/>
        <v>2.9106000000000002E-3</v>
      </c>
      <c r="S155" s="96">
        <v>0</v>
      </c>
      <c r="T155" s="97">
        <f t="shared" si="3"/>
        <v>0</v>
      </c>
      <c r="AR155" s="43" t="s">
        <v>165</v>
      </c>
      <c r="AT155" s="43" t="s">
        <v>171</v>
      </c>
      <c r="AU155" s="43" t="s">
        <v>80</v>
      </c>
      <c r="AY155" s="4" t="s">
        <v>133</v>
      </c>
      <c r="BE155" s="59">
        <f t="shared" si="4"/>
        <v>0</v>
      </c>
      <c r="BF155" s="59">
        <f t="shared" si="5"/>
        <v>0</v>
      </c>
      <c r="BG155" s="59">
        <f t="shared" si="6"/>
        <v>0</v>
      </c>
      <c r="BH155" s="59">
        <f t="shared" si="7"/>
        <v>0</v>
      </c>
      <c r="BI155" s="59">
        <f t="shared" si="8"/>
        <v>0</v>
      </c>
      <c r="BJ155" s="4" t="s">
        <v>78</v>
      </c>
      <c r="BK155" s="59">
        <f t="shared" si="9"/>
        <v>0</v>
      </c>
      <c r="BL155" s="4" t="s">
        <v>140</v>
      </c>
      <c r="BM155" s="43" t="s">
        <v>182</v>
      </c>
    </row>
    <row r="156" spans="2:65" s="11" customFormat="1" ht="24.2" customHeight="1">
      <c r="B156" s="10"/>
      <c r="C156" s="88" t="s">
        <v>183</v>
      </c>
      <c r="D156" s="88" t="s">
        <v>136</v>
      </c>
      <c r="E156" s="89" t="s">
        <v>184</v>
      </c>
      <c r="F156" s="90" t="s">
        <v>185</v>
      </c>
      <c r="G156" s="91" t="s">
        <v>139</v>
      </c>
      <c r="H156" s="92">
        <v>3.8519999999999999</v>
      </c>
      <c r="I156" s="1">
        <v>0</v>
      </c>
      <c r="J156" s="93">
        <f t="shared" si="0"/>
        <v>0</v>
      </c>
      <c r="K156" s="94"/>
      <c r="L156" s="10"/>
      <c r="M156" s="95" t="s">
        <v>1</v>
      </c>
      <c r="N156" s="57" t="s">
        <v>38</v>
      </c>
      <c r="O156" s="96">
        <v>3.2130000000000001</v>
      </c>
      <c r="P156" s="96">
        <f t="shared" si="1"/>
        <v>12.376476</v>
      </c>
      <c r="Q156" s="96">
        <v>2.45329</v>
      </c>
      <c r="R156" s="96">
        <f t="shared" si="2"/>
        <v>9.4500730799999992</v>
      </c>
      <c r="S156" s="96">
        <v>0</v>
      </c>
      <c r="T156" s="97">
        <f t="shared" si="3"/>
        <v>0</v>
      </c>
      <c r="AR156" s="43" t="s">
        <v>140</v>
      </c>
      <c r="AT156" s="43" t="s">
        <v>136</v>
      </c>
      <c r="AU156" s="43" t="s">
        <v>80</v>
      </c>
      <c r="AY156" s="4" t="s">
        <v>133</v>
      </c>
      <c r="BE156" s="59">
        <f t="shared" si="4"/>
        <v>0</v>
      </c>
      <c r="BF156" s="59">
        <f t="shared" si="5"/>
        <v>0</v>
      </c>
      <c r="BG156" s="59">
        <f t="shared" si="6"/>
        <v>0</v>
      </c>
      <c r="BH156" s="59">
        <f t="shared" si="7"/>
        <v>0</v>
      </c>
      <c r="BI156" s="59">
        <f t="shared" si="8"/>
        <v>0</v>
      </c>
      <c r="BJ156" s="4" t="s">
        <v>78</v>
      </c>
      <c r="BK156" s="59">
        <f t="shared" si="9"/>
        <v>0</v>
      </c>
      <c r="BL156" s="4" t="s">
        <v>140</v>
      </c>
      <c r="BM156" s="43" t="s">
        <v>186</v>
      </c>
    </row>
    <row r="157" spans="2:65" s="11" customFormat="1" ht="24.2" customHeight="1">
      <c r="B157" s="10"/>
      <c r="C157" s="88" t="s">
        <v>187</v>
      </c>
      <c r="D157" s="88" t="s">
        <v>136</v>
      </c>
      <c r="E157" s="89" t="s">
        <v>188</v>
      </c>
      <c r="F157" s="90" t="s">
        <v>189</v>
      </c>
      <c r="G157" s="91" t="s">
        <v>139</v>
      </c>
      <c r="H157" s="92">
        <v>0.19900000000000001</v>
      </c>
      <c r="I157" s="1">
        <v>0</v>
      </c>
      <c r="J157" s="93">
        <f t="shared" si="0"/>
        <v>0</v>
      </c>
      <c r="K157" s="94"/>
      <c r="L157" s="10"/>
      <c r="M157" s="95" t="s">
        <v>1</v>
      </c>
      <c r="N157" s="57" t="s">
        <v>38</v>
      </c>
      <c r="O157" s="96">
        <v>5.33</v>
      </c>
      <c r="P157" s="96">
        <f t="shared" si="1"/>
        <v>1.06067</v>
      </c>
      <c r="Q157" s="96">
        <v>2.2563399999999998</v>
      </c>
      <c r="R157" s="96">
        <f t="shared" si="2"/>
        <v>0.44901165999999998</v>
      </c>
      <c r="S157" s="96">
        <v>0</v>
      </c>
      <c r="T157" s="97">
        <f t="shared" si="3"/>
        <v>0</v>
      </c>
      <c r="AR157" s="43" t="s">
        <v>140</v>
      </c>
      <c r="AT157" s="43" t="s">
        <v>136</v>
      </c>
      <c r="AU157" s="43" t="s">
        <v>80</v>
      </c>
      <c r="AY157" s="4" t="s">
        <v>133</v>
      </c>
      <c r="BE157" s="59">
        <f t="shared" si="4"/>
        <v>0</v>
      </c>
      <c r="BF157" s="59">
        <f t="shared" si="5"/>
        <v>0</v>
      </c>
      <c r="BG157" s="59">
        <f t="shared" si="6"/>
        <v>0</v>
      </c>
      <c r="BH157" s="59">
        <f t="shared" si="7"/>
        <v>0</v>
      </c>
      <c r="BI157" s="59">
        <f t="shared" si="8"/>
        <v>0</v>
      </c>
      <c r="BJ157" s="4" t="s">
        <v>78</v>
      </c>
      <c r="BK157" s="59">
        <f t="shared" si="9"/>
        <v>0</v>
      </c>
      <c r="BL157" s="4" t="s">
        <v>140</v>
      </c>
      <c r="BM157" s="43" t="s">
        <v>190</v>
      </c>
    </row>
    <row r="158" spans="2:65" s="11" customFormat="1" ht="33" customHeight="1">
      <c r="B158" s="10"/>
      <c r="C158" s="88" t="s">
        <v>191</v>
      </c>
      <c r="D158" s="88" t="s">
        <v>136</v>
      </c>
      <c r="E158" s="89" t="s">
        <v>192</v>
      </c>
      <c r="F158" s="90" t="s">
        <v>193</v>
      </c>
      <c r="G158" s="91" t="s">
        <v>139</v>
      </c>
      <c r="H158" s="92">
        <v>3.8519999999999999</v>
      </c>
      <c r="I158" s="1">
        <v>0</v>
      </c>
      <c r="J158" s="93">
        <f t="shared" si="0"/>
        <v>0</v>
      </c>
      <c r="K158" s="94"/>
      <c r="L158" s="10"/>
      <c r="M158" s="95" t="s">
        <v>1</v>
      </c>
      <c r="N158" s="57" t="s">
        <v>38</v>
      </c>
      <c r="O158" s="96">
        <v>6.3E-2</v>
      </c>
      <c r="P158" s="96">
        <f t="shared" si="1"/>
        <v>0.242676</v>
      </c>
      <c r="Q158" s="96">
        <v>2.5250000000000002E-2</v>
      </c>
      <c r="R158" s="96">
        <f t="shared" si="2"/>
        <v>9.7263000000000002E-2</v>
      </c>
      <c r="S158" s="96">
        <v>0</v>
      </c>
      <c r="T158" s="97">
        <f t="shared" si="3"/>
        <v>0</v>
      </c>
      <c r="AR158" s="43" t="s">
        <v>140</v>
      </c>
      <c r="AT158" s="43" t="s">
        <v>136</v>
      </c>
      <c r="AU158" s="43" t="s">
        <v>80</v>
      </c>
      <c r="AY158" s="4" t="s">
        <v>133</v>
      </c>
      <c r="BE158" s="59">
        <f t="shared" si="4"/>
        <v>0</v>
      </c>
      <c r="BF158" s="59">
        <f t="shared" si="5"/>
        <v>0</v>
      </c>
      <c r="BG158" s="59">
        <f t="shared" si="6"/>
        <v>0</v>
      </c>
      <c r="BH158" s="59">
        <f t="shared" si="7"/>
        <v>0</v>
      </c>
      <c r="BI158" s="59">
        <f t="shared" si="8"/>
        <v>0</v>
      </c>
      <c r="BJ158" s="4" t="s">
        <v>78</v>
      </c>
      <c r="BK158" s="59">
        <f t="shared" si="9"/>
        <v>0</v>
      </c>
      <c r="BL158" s="4" t="s">
        <v>140</v>
      </c>
      <c r="BM158" s="43" t="s">
        <v>194</v>
      </c>
    </row>
    <row r="159" spans="2:65" s="11" customFormat="1" ht="24.2" customHeight="1">
      <c r="B159" s="10"/>
      <c r="C159" s="88" t="s">
        <v>8</v>
      </c>
      <c r="D159" s="88" t="s">
        <v>136</v>
      </c>
      <c r="E159" s="89" t="s">
        <v>195</v>
      </c>
      <c r="F159" s="90" t="s">
        <v>196</v>
      </c>
      <c r="G159" s="91" t="s">
        <v>168</v>
      </c>
      <c r="H159" s="92">
        <v>14.8</v>
      </c>
      <c r="I159" s="1">
        <v>0</v>
      </c>
      <c r="J159" s="93">
        <f t="shared" si="0"/>
        <v>0</v>
      </c>
      <c r="K159" s="94"/>
      <c r="L159" s="10"/>
      <c r="M159" s="95" t="s">
        <v>1</v>
      </c>
      <c r="N159" s="57" t="s">
        <v>38</v>
      </c>
      <c r="O159" s="96">
        <v>0.19</v>
      </c>
      <c r="P159" s="96">
        <f t="shared" si="1"/>
        <v>2.8120000000000003</v>
      </c>
      <c r="Q159" s="96">
        <v>3.6999999999999999E-4</v>
      </c>
      <c r="R159" s="96">
        <f t="shared" si="2"/>
        <v>5.476E-3</v>
      </c>
      <c r="S159" s="96">
        <v>0</v>
      </c>
      <c r="T159" s="97">
        <f t="shared" si="3"/>
        <v>0</v>
      </c>
      <c r="AR159" s="43" t="s">
        <v>140</v>
      </c>
      <c r="AT159" s="43" t="s">
        <v>136</v>
      </c>
      <c r="AU159" s="43" t="s">
        <v>80</v>
      </c>
      <c r="AY159" s="4" t="s">
        <v>133</v>
      </c>
      <c r="BE159" s="59">
        <f t="shared" si="4"/>
        <v>0</v>
      </c>
      <c r="BF159" s="59">
        <f t="shared" si="5"/>
        <v>0</v>
      </c>
      <c r="BG159" s="59">
        <f t="shared" si="6"/>
        <v>0</v>
      </c>
      <c r="BH159" s="59">
        <f t="shared" si="7"/>
        <v>0</v>
      </c>
      <c r="BI159" s="59">
        <f t="shared" si="8"/>
        <v>0</v>
      </c>
      <c r="BJ159" s="4" t="s">
        <v>78</v>
      </c>
      <c r="BK159" s="59">
        <f t="shared" si="9"/>
        <v>0</v>
      </c>
      <c r="BL159" s="4" t="s">
        <v>140</v>
      </c>
      <c r="BM159" s="43" t="s">
        <v>197</v>
      </c>
    </row>
    <row r="160" spans="2:65" s="77" customFormat="1" ht="22.9" customHeight="1">
      <c r="B160" s="76"/>
      <c r="D160" s="78" t="s">
        <v>72</v>
      </c>
      <c r="E160" s="86" t="s">
        <v>170</v>
      </c>
      <c r="F160" s="86" t="s">
        <v>198</v>
      </c>
      <c r="I160" s="98"/>
      <c r="J160" s="87">
        <f>BK160</f>
        <v>0</v>
      </c>
      <c r="L160" s="76"/>
      <c r="M160" s="81"/>
      <c r="P160" s="82">
        <f>SUM(P161:P179)</f>
        <v>439.50658199999998</v>
      </c>
      <c r="R160" s="82">
        <f>SUM(R161:R179)</f>
        <v>3.9859399999999996E-2</v>
      </c>
      <c r="T160" s="83">
        <f>SUM(T161:T179)</f>
        <v>31.583018000000003</v>
      </c>
      <c r="AR160" s="78" t="s">
        <v>78</v>
      </c>
      <c r="AT160" s="84" t="s">
        <v>72</v>
      </c>
      <c r="AU160" s="84" t="s">
        <v>78</v>
      </c>
      <c r="AY160" s="78" t="s">
        <v>133</v>
      </c>
      <c r="BK160" s="85">
        <f>SUM(BK161:BK179)</f>
        <v>0</v>
      </c>
    </row>
    <row r="161" spans="2:65" s="11" customFormat="1" ht="33" customHeight="1">
      <c r="B161" s="10"/>
      <c r="C161" s="88" t="s">
        <v>199</v>
      </c>
      <c r="D161" s="88" t="s">
        <v>136</v>
      </c>
      <c r="E161" s="89" t="s">
        <v>200</v>
      </c>
      <c r="F161" s="90" t="s">
        <v>201</v>
      </c>
      <c r="G161" s="91" t="s">
        <v>146</v>
      </c>
      <c r="H161" s="92">
        <v>294.98</v>
      </c>
      <c r="I161" s="1">
        <v>0</v>
      </c>
      <c r="J161" s="93">
        <f t="shared" ref="J161:J179" si="10">ROUND(I161*H161,2)</f>
        <v>0</v>
      </c>
      <c r="K161" s="94"/>
      <c r="L161" s="10"/>
      <c r="M161" s="95" t="s">
        <v>1</v>
      </c>
      <c r="N161" s="57" t="s">
        <v>38</v>
      </c>
      <c r="O161" s="96">
        <v>0.105</v>
      </c>
      <c r="P161" s="96">
        <f t="shared" ref="P161:P179" si="11">O161*H161</f>
        <v>30.972899999999999</v>
      </c>
      <c r="Q161" s="96">
        <v>1.2999999999999999E-4</v>
      </c>
      <c r="R161" s="96">
        <f t="shared" ref="R161:R179" si="12">Q161*H161</f>
        <v>3.8347399999999997E-2</v>
      </c>
      <c r="S161" s="96">
        <v>0</v>
      </c>
      <c r="T161" s="97">
        <f t="shared" ref="T161:T179" si="13">S161*H161</f>
        <v>0</v>
      </c>
      <c r="AR161" s="43" t="s">
        <v>140</v>
      </c>
      <c r="AT161" s="43" t="s">
        <v>136</v>
      </c>
      <c r="AU161" s="43" t="s">
        <v>80</v>
      </c>
      <c r="AY161" s="4" t="s">
        <v>133</v>
      </c>
      <c r="BE161" s="59">
        <f t="shared" ref="BE161:BE179" si="14">IF(N161="základní",J161,0)</f>
        <v>0</v>
      </c>
      <c r="BF161" s="59">
        <f t="shared" ref="BF161:BF179" si="15">IF(N161="snížená",J161,0)</f>
        <v>0</v>
      </c>
      <c r="BG161" s="59">
        <f t="shared" ref="BG161:BG179" si="16">IF(N161="zákl. přenesená",J161,0)</f>
        <v>0</v>
      </c>
      <c r="BH161" s="59">
        <f t="shared" ref="BH161:BH179" si="17">IF(N161="sníž. přenesená",J161,0)</f>
        <v>0</v>
      </c>
      <c r="BI161" s="59">
        <f t="shared" ref="BI161:BI179" si="18">IF(N161="nulová",J161,0)</f>
        <v>0</v>
      </c>
      <c r="BJ161" s="4" t="s">
        <v>78</v>
      </c>
      <c r="BK161" s="59">
        <f t="shared" ref="BK161:BK179" si="19">ROUND(I161*H161,2)</f>
        <v>0</v>
      </c>
      <c r="BL161" s="4" t="s">
        <v>140</v>
      </c>
      <c r="BM161" s="43" t="s">
        <v>202</v>
      </c>
    </row>
    <row r="162" spans="2:65" s="11" customFormat="1" ht="24.2" customHeight="1">
      <c r="B162" s="10"/>
      <c r="C162" s="88" t="s">
        <v>203</v>
      </c>
      <c r="D162" s="88" t="s">
        <v>136</v>
      </c>
      <c r="E162" s="89" t="s">
        <v>204</v>
      </c>
      <c r="F162" s="90" t="s">
        <v>205</v>
      </c>
      <c r="G162" s="91" t="s">
        <v>168</v>
      </c>
      <c r="H162" s="92">
        <v>11</v>
      </c>
      <c r="I162" s="1">
        <v>0</v>
      </c>
      <c r="J162" s="93">
        <f t="shared" si="10"/>
        <v>0</v>
      </c>
      <c r="K162" s="94"/>
      <c r="L162" s="10"/>
      <c r="M162" s="95" t="s">
        <v>1</v>
      </c>
      <c r="N162" s="57" t="s">
        <v>38</v>
      </c>
      <c r="O162" s="96">
        <v>2.9</v>
      </c>
      <c r="P162" s="96">
        <f t="shared" si="11"/>
        <v>31.9</v>
      </c>
      <c r="Q162" s="96">
        <v>0</v>
      </c>
      <c r="R162" s="96">
        <f t="shared" si="12"/>
        <v>0</v>
      </c>
      <c r="S162" s="96">
        <v>0</v>
      </c>
      <c r="T162" s="97">
        <f t="shared" si="13"/>
        <v>0</v>
      </c>
      <c r="AR162" s="43" t="s">
        <v>140</v>
      </c>
      <c r="AT162" s="43" t="s">
        <v>136</v>
      </c>
      <c r="AU162" s="43" t="s">
        <v>80</v>
      </c>
      <c r="AY162" s="4" t="s">
        <v>133</v>
      </c>
      <c r="BE162" s="59">
        <f t="shared" si="14"/>
        <v>0</v>
      </c>
      <c r="BF162" s="59">
        <f t="shared" si="15"/>
        <v>0</v>
      </c>
      <c r="BG162" s="59">
        <f t="shared" si="16"/>
        <v>0</v>
      </c>
      <c r="BH162" s="59">
        <f t="shared" si="17"/>
        <v>0</v>
      </c>
      <c r="BI162" s="59">
        <f t="shared" si="18"/>
        <v>0</v>
      </c>
      <c r="BJ162" s="4" t="s">
        <v>78</v>
      </c>
      <c r="BK162" s="59">
        <f t="shared" si="19"/>
        <v>0</v>
      </c>
      <c r="BL162" s="4" t="s">
        <v>140</v>
      </c>
      <c r="BM162" s="43" t="s">
        <v>206</v>
      </c>
    </row>
    <row r="163" spans="2:65" s="11" customFormat="1" ht="24.2" customHeight="1">
      <c r="B163" s="10"/>
      <c r="C163" s="88" t="s">
        <v>207</v>
      </c>
      <c r="D163" s="88" t="s">
        <v>136</v>
      </c>
      <c r="E163" s="89" t="s">
        <v>208</v>
      </c>
      <c r="F163" s="90" t="s">
        <v>209</v>
      </c>
      <c r="G163" s="91" t="s">
        <v>168</v>
      </c>
      <c r="H163" s="92">
        <v>660</v>
      </c>
      <c r="I163" s="1">
        <v>0</v>
      </c>
      <c r="J163" s="93">
        <f t="shared" si="10"/>
        <v>0</v>
      </c>
      <c r="K163" s="94"/>
      <c r="L163" s="10"/>
      <c r="M163" s="95" t="s">
        <v>1</v>
      </c>
      <c r="N163" s="57" t="s">
        <v>38</v>
      </c>
      <c r="O163" s="96">
        <v>0</v>
      </c>
      <c r="P163" s="96">
        <f t="shared" si="11"/>
        <v>0</v>
      </c>
      <c r="Q163" s="96">
        <v>0</v>
      </c>
      <c r="R163" s="96">
        <f t="shared" si="12"/>
        <v>0</v>
      </c>
      <c r="S163" s="96">
        <v>0</v>
      </c>
      <c r="T163" s="97">
        <f t="shared" si="13"/>
        <v>0</v>
      </c>
      <c r="AR163" s="43" t="s">
        <v>140</v>
      </c>
      <c r="AT163" s="43" t="s">
        <v>136</v>
      </c>
      <c r="AU163" s="43" t="s">
        <v>80</v>
      </c>
      <c r="AY163" s="4" t="s">
        <v>133</v>
      </c>
      <c r="BE163" s="59">
        <f t="shared" si="14"/>
        <v>0</v>
      </c>
      <c r="BF163" s="59">
        <f t="shared" si="15"/>
        <v>0</v>
      </c>
      <c r="BG163" s="59">
        <f t="shared" si="16"/>
        <v>0</v>
      </c>
      <c r="BH163" s="59">
        <f t="shared" si="17"/>
        <v>0</v>
      </c>
      <c r="BI163" s="59">
        <f t="shared" si="18"/>
        <v>0</v>
      </c>
      <c r="BJ163" s="4" t="s">
        <v>78</v>
      </c>
      <c r="BK163" s="59">
        <f t="shared" si="19"/>
        <v>0</v>
      </c>
      <c r="BL163" s="4" t="s">
        <v>140</v>
      </c>
      <c r="BM163" s="43" t="s">
        <v>210</v>
      </c>
    </row>
    <row r="164" spans="2:65" s="11" customFormat="1" ht="24.2" customHeight="1">
      <c r="B164" s="10"/>
      <c r="C164" s="88" t="s">
        <v>211</v>
      </c>
      <c r="D164" s="88" t="s">
        <v>136</v>
      </c>
      <c r="E164" s="89" t="s">
        <v>212</v>
      </c>
      <c r="F164" s="90" t="s">
        <v>213</v>
      </c>
      <c r="G164" s="91" t="s">
        <v>168</v>
      </c>
      <c r="H164" s="92">
        <v>11</v>
      </c>
      <c r="I164" s="1">
        <v>0</v>
      </c>
      <c r="J164" s="93">
        <f t="shared" si="10"/>
        <v>0</v>
      </c>
      <c r="K164" s="94"/>
      <c r="L164" s="10"/>
      <c r="M164" s="95" t="s">
        <v>1</v>
      </c>
      <c r="N164" s="57" t="s">
        <v>38</v>
      </c>
      <c r="O164" s="96">
        <v>2.0459999999999998</v>
      </c>
      <c r="P164" s="96">
        <f t="shared" si="11"/>
        <v>22.505999999999997</v>
      </c>
      <c r="Q164" s="96">
        <v>0</v>
      </c>
      <c r="R164" s="96">
        <f t="shared" si="12"/>
        <v>0</v>
      </c>
      <c r="S164" s="96">
        <v>0</v>
      </c>
      <c r="T164" s="97">
        <f t="shared" si="13"/>
        <v>0</v>
      </c>
      <c r="AR164" s="43" t="s">
        <v>140</v>
      </c>
      <c r="AT164" s="43" t="s">
        <v>136</v>
      </c>
      <c r="AU164" s="43" t="s">
        <v>80</v>
      </c>
      <c r="AY164" s="4" t="s">
        <v>133</v>
      </c>
      <c r="BE164" s="59">
        <f t="shared" si="14"/>
        <v>0</v>
      </c>
      <c r="BF164" s="59">
        <f t="shared" si="15"/>
        <v>0</v>
      </c>
      <c r="BG164" s="59">
        <f t="shared" si="16"/>
        <v>0</v>
      </c>
      <c r="BH164" s="59">
        <f t="shared" si="17"/>
        <v>0</v>
      </c>
      <c r="BI164" s="59">
        <f t="shared" si="18"/>
        <v>0</v>
      </c>
      <c r="BJ164" s="4" t="s">
        <v>78</v>
      </c>
      <c r="BK164" s="59">
        <f t="shared" si="19"/>
        <v>0</v>
      </c>
      <c r="BL164" s="4" t="s">
        <v>140</v>
      </c>
      <c r="BM164" s="43" t="s">
        <v>214</v>
      </c>
    </row>
    <row r="165" spans="2:65" s="11" customFormat="1" ht="21.75" customHeight="1">
      <c r="B165" s="10"/>
      <c r="C165" s="88" t="s">
        <v>215</v>
      </c>
      <c r="D165" s="88" t="s">
        <v>136</v>
      </c>
      <c r="E165" s="89" t="s">
        <v>216</v>
      </c>
      <c r="F165" s="90" t="s">
        <v>217</v>
      </c>
      <c r="G165" s="91" t="s">
        <v>146</v>
      </c>
      <c r="H165" s="92">
        <v>14.988</v>
      </c>
      <c r="I165" s="1">
        <v>0</v>
      </c>
      <c r="J165" s="93">
        <f t="shared" si="10"/>
        <v>0</v>
      </c>
      <c r="K165" s="94"/>
      <c r="L165" s="10"/>
      <c r="M165" s="95" t="s">
        <v>1</v>
      </c>
      <c r="N165" s="57" t="s">
        <v>38</v>
      </c>
      <c r="O165" s="96">
        <v>0.28399999999999997</v>
      </c>
      <c r="P165" s="96">
        <f t="shared" si="11"/>
        <v>4.2565919999999995</v>
      </c>
      <c r="Q165" s="96">
        <v>0</v>
      </c>
      <c r="R165" s="96">
        <f t="shared" si="12"/>
        <v>0</v>
      </c>
      <c r="S165" s="96">
        <v>0.26100000000000001</v>
      </c>
      <c r="T165" s="97">
        <f t="shared" si="13"/>
        <v>3.9118680000000001</v>
      </c>
      <c r="AR165" s="43" t="s">
        <v>140</v>
      </c>
      <c r="AT165" s="43" t="s">
        <v>136</v>
      </c>
      <c r="AU165" s="43" t="s">
        <v>80</v>
      </c>
      <c r="AY165" s="4" t="s">
        <v>133</v>
      </c>
      <c r="BE165" s="59">
        <f t="shared" si="14"/>
        <v>0</v>
      </c>
      <c r="BF165" s="59">
        <f t="shared" si="15"/>
        <v>0</v>
      </c>
      <c r="BG165" s="59">
        <f t="shared" si="16"/>
        <v>0</v>
      </c>
      <c r="BH165" s="59">
        <f t="shared" si="17"/>
        <v>0</v>
      </c>
      <c r="BI165" s="59">
        <f t="shared" si="18"/>
        <v>0</v>
      </c>
      <c r="BJ165" s="4" t="s">
        <v>78</v>
      </c>
      <c r="BK165" s="59">
        <f t="shared" si="19"/>
        <v>0</v>
      </c>
      <c r="BL165" s="4" t="s">
        <v>140</v>
      </c>
      <c r="BM165" s="43" t="s">
        <v>218</v>
      </c>
    </row>
    <row r="166" spans="2:65" s="11" customFormat="1" ht="33" customHeight="1">
      <c r="B166" s="10"/>
      <c r="C166" s="88" t="s">
        <v>7</v>
      </c>
      <c r="D166" s="88" t="s">
        <v>136</v>
      </c>
      <c r="E166" s="89" t="s">
        <v>219</v>
      </c>
      <c r="F166" s="90" t="s">
        <v>220</v>
      </c>
      <c r="G166" s="91" t="s">
        <v>139</v>
      </c>
      <c r="H166" s="92">
        <v>4.4939999999999998</v>
      </c>
      <c r="I166" s="1">
        <v>0</v>
      </c>
      <c r="J166" s="93">
        <f t="shared" si="10"/>
        <v>0</v>
      </c>
      <c r="K166" s="94"/>
      <c r="L166" s="10"/>
      <c r="M166" s="95" t="s">
        <v>1</v>
      </c>
      <c r="N166" s="57" t="s">
        <v>38</v>
      </c>
      <c r="O166" s="96">
        <v>7.51</v>
      </c>
      <c r="P166" s="96">
        <f t="shared" si="11"/>
        <v>33.749939999999995</v>
      </c>
      <c r="Q166" s="96">
        <v>0</v>
      </c>
      <c r="R166" s="96">
        <f t="shared" si="12"/>
        <v>0</v>
      </c>
      <c r="S166" s="96">
        <v>2.2000000000000002</v>
      </c>
      <c r="T166" s="97">
        <f t="shared" si="13"/>
        <v>9.8868000000000009</v>
      </c>
      <c r="AR166" s="43" t="s">
        <v>140</v>
      </c>
      <c r="AT166" s="43" t="s">
        <v>136</v>
      </c>
      <c r="AU166" s="43" t="s">
        <v>80</v>
      </c>
      <c r="AY166" s="4" t="s">
        <v>133</v>
      </c>
      <c r="BE166" s="59">
        <f t="shared" si="14"/>
        <v>0</v>
      </c>
      <c r="BF166" s="59">
        <f t="shared" si="15"/>
        <v>0</v>
      </c>
      <c r="BG166" s="59">
        <f t="shared" si="16"/>
        <v>0</v>
      </c>
      <c r="BH166" s="59">
        <f t="shared" si="17"/>
        <v>0</v>
      </c>
      <c r="BI166" s="59">
        <f t="shared" si="18"/>
        <v>0</v>
      </c>
      <c r="BJ166" s="4" t="s">
        <v>78</v>
      </c>
      <c r="BK166" s="59">
        <f t="shared" si="19"/>
        <v>0</v>
      </c>
      <c r="BL166" s="4" t="s">
        <v>140</v>
      </c>
      <c r="BM166" s="43" t="s">
        <v>221</v>
      </c>
    </row>
    <row r="167" spans="2:65" s="11" customFormat="1" ht="33" customHeight="1">
      <c r="B167" s="10"/>
      <c r="C167" s="88" t="s">
        <v>222</v>
      </c>
      <c r="D167" s="88" t="s">
        <v>136</v>
      </c>
      <c r="E167" s="89" t="s">
        <v>223</v>
      </c>
      <c r="F167" s="90" t="s">
        <v>224</v>
      </c>
      <c r="G167" s="91" t="s">
        <v>146</v>
      </c>
      <c r="H167" s="92">
        <v>64.75</v>
      </c>
      <c r="I167" s="1">
        <v>0</v>
      </c>
      <c r="J167" s="93">
        <f t="shared" si="10"/>
        <v>0</v>
      </c>
      <c r="K167" s="94"/>
      <c r="L167" s="10"/>
      <c r="M167" s="95" t="s">
        <v>1</v>
      </c>
      <c r="N167" s="57" t="s">
        <v>38</v>
      </c>
      <c r="O167" s="96">
        <v>1.127</v>
      </c>
      <c r="P167" s="96">
        <f t="shared" si="11"/>
        <v>72.973249999999993</v>
      </c>
      <c r="Q167" s="96">
        <v>0</v>
      </c>
      <c r="R167" s="96">
        <f t="shared" si="12"/>
        <v>0</v>
      </c>
      <c r="S167" s="96">
        <v>7.4999999999999997E-2</v>
      </c>
      <c r="T167" s="97">
        <f t="shared" si="13"/>
        <v>4.8562500000000002</v>
      </c>
      <c r="AR167" s="43" t="s">
        <v>140</v>
      </c>
      <c r="AT167" s="43" t="s">
        <v>136</v>
      </c>
      <c r="AU167" s="43" t="s">
        <v>80</v>
      </c>
      <c r="AY167" s="4" t="s">
        <v>133</v>
      </c>
      <c r="BE167" s="59">
        <f t="shared" si="14"/>
        <v>0</v>
      </c>
      <c r="BF167" s="59">
        <f t="shared" si="15"/>
        <v>0</v>
      </c>
      <c r="BG167" s="59">
        <f t="shared" si="16"/>
        <v>0</v>
      </c>
      <c r="BH167" s="59">
        <f t="shared" si="17"/>
        <v>0</v>
      </c>
      <c r="BI167" s="59">
        <f t="shared" si="18"/>
        <v>0</v>
      </c>
      <c r="BJ167" s="4" t="s">
        <v>78</v>
      </c>
      <c r="BK167" s="59">
        <f t="shared" si="19"/>
        <v>0</v>
      </c>
      <c r="BL167" s="4" t="s">
        <v>140</v>
      </c>
      <c r="BM167" s="43" t="s">
        <v>225</v>
      </c>
    </row>
    <row r="168" spans="2:65" s="11" customFormat="1" ht="21.75" customHeight="1">
      <c r="B168" s="10"/>
      <c r="C168" s="88" t="s">
        <v>226</v>
      </c>
      <c r="D168" s="88" t="s">
        <v>136</v>
      </c>
      <c r="E168" s="89" t="s">
        <v>227</v>
      </c>
      <c r="F168" s="90" t="s">
        <v>228</v>
      </c>
      <c r="G168" s="91" t="s">
        <v>146</v>
      </c>
      <c r="H168" s="92">
        <v>9.6</v>
      </c>
      <c r="I168" s="1">
        <v>0</v>
      </c>
      <c r="J168" s="93">
        <f t="shared" si="10"/>
        <v>0</v>
      </c>
      <c r="K168" s="94"/>
      <c r="L168" s="10"/>
      <c r="M168" s="95" t="s">
        <v>1</v>
      </c>
      <c r="N168" s="57" t="s">
        <v>38</v>
      </c>
      <c r="O168" s="96">
        <v>0.93899999999999995</v>
      </c>
      <c r="P168" s="96">
        <f t="shared" si="11"/>
        <v>9.0143999999999984</v>
      </c>
      <c r="Q168" s="96">
        <v>0</v>
      </c>
      <c r="R168" s="96">
        <f t="shared" si="12"/>
        <v>0</v>
      </c>
      <c r="S168" s="96">
        <v>7.5999999999999998E-2</v>
      </c>
      <c r="T168" s="97">
        <f t="shared" si="13"/>
        <v>0.72959999999999992</v>
      </c>
      <c r="AR168" s="43" t="s">
        <v>140</v>
      </c>
      <c r="AT168" s="43" t="s">
        <v>136</v>
      </c>
      <c r="AU168" s="43" t="s">
        <v>80</v>
      </c>
      <c r="AY168" s="4" t="s">
        <v>133</v>
      </c>
      <c r="BE168" s="59">
        <f t="shared" si="14"/>
        <v>0</v>
      </c>
      <c r="BF168" s="59">
        <f t="shared" si="15"/>
        <v>0</v>
      </c>
      <c r="BG168" s="59">
        <f t="shared" si="16"/>
        <v>0</v>
      </c>
      <c r="BH168" s="59">
        <f t="shared" si="17"/>
        <v>0</v>
      </c>
      <c r="BI168" s="59">
        <f t="shared" si="18"/>
        <v>0</v>
      </c>
      <c r="BJ168" s="4" t="s">
        <v>78</v>
      </c>
      <c r="BK168" s="59">
        <f t="shared" si="19"/>
        <v>0</v>
      </c>
      <c r="BL168" s="4" t="s">
        <v>140</v>
      </c>
      <c r="BM168" s="43" t="s">
        <v>229</v>
      </c>
    </row>
    <row r="169" spans="2:65" s="11" customFormat="1" ht="24.2" customHeight="1">
      <c r="B169" s="10"/>
      <c r="C169" s="88" t="s">
        <v>230</v>
      </c>
      <c r="D169" s="88" t="s">
        <v>136</v>
      </c>
      <c r="E169" s="89" t="s">
        <v>231</v>
      </c>
      <c r="F169" s="90" t="s">
        <v>232</v>
      </c>
      <c r="G169" s="91" t="s">
        <v>146</v>
      </c>
      <c r="H169" s="92">
        <v>10.8</v>
      </c>
      <c r="I169" s="1">
        <v>0</v>
      </c>
      <c r="J169" s="93">
        <f t="shared" si="10"/>
        <v>0</v>
      </c>
      <c r="K169" s="94"/>
      <c r="L169" s="10"/>
      <c r="M169" s="95" t="s">
        <v>1</v>
      </c>
      <c r="N169" s="57" t="s">
        <v>38</v>
      </c>
      <c r="O169" s="96">
        <v>0.65</v>
      </c>
      <c r="P169" s="96">
        <f t="shared" si="11"/>
        <v>7.0200000000000005</v>
      </c>
      <c r="Q169" s="96">
        <v>0</v>
      </c>
      <c r="R169" s="96">
        <f t="shared" si="12"/>
        <v>0</v>
      </c>
      <c r="S169" s="96">
        <v>5.0999999999999997E-2</v>
      </c>
      <c r="T169" s="97">
        <f t="shared" si="13"/>
        <v>0.55079999999999996</v>
      </c>
      <c r="AR169" s="43" t="s">
        <v>140</v>
      </c>
      <c r="AT169" s="43" t="s">
        <v>136</v>
      </c>
      <c r="AU169" s="43" t="s">
        <v>80</v>
      </c>
      <c r="AY169" s="4" t="s">
        <v>133</v>
      </c>
      <c r="BE169" s="59">
        <f t="shared" si="14"/>
        <v>0</v>
      </c>
      <c r="BF169" s="59">
        <f t="shared" si="15"/>
        <v>0</v>
      </c>
      <c r="BG169" s="59">
        <f t="shared" si="16"/>
        <v>0</v>
      </c>
      <c r="BH169" s="59">
        <f t="shared" si="17"/>
        <v>0</v>
      </c>
      <c r="BI169" s="59">
        <f t="shared" si="18"/>
        <v>0</v>
      </c>
      <c r="BJ169" s="4" t="s">
        <v>78</v>
      </c>
      <c r="BK169" s="59">
        <f t="shared" si="19"/>
        <v>0</v>
      </c>
      <c r="BL169" s="4" t="s">
        <v>140</v>
      </c>
      <c r="BM169" s="43" t="s">
        <v>233</v>
      </c>
    </row>
    <row r="170" spans="2:65" s="11" customFormat="1" ht="24.2" customHeight="1">
      <c r="B170" s="10"/>
      <c r="C170" s="88" t="s">
        <v>234</v>
      </c>
      <c r="D170" s="88" t="s">
        <v>136</v>
      </c>
      <c r="E170" s="89" t="s">
        <v>235</v>
      </c>
      <c r="F170" s="90" t="s">
        <v>236</v>
      </c>
      <c r="G170" s="91" t="s">
        <v>237</v>
      </c>
      <c r="H170" s="92">
        <v>10</v>
      </c>
      <c r="I170" s="1">
        <v>0</v>
      </c>
      <c r="J170" s="93">
        <f t="shared" si="10"/>
        <v>0</v>
      </c>
      <c r="K170" s="94"/>
      <c r="L170" s="10"/>
      <c r="M170" s="95" t="s">
        <v>1</v>
      </c>
      <c r="N170" s="57" t="s">
        <v>38</v>
      </c>
      <c r="O170" s="96">
        <v>6.4000000000000001E-2</v>
      </c>
      <c r="P170" s="96">
        <f t="shared" si="11"/>
        <v>0.64</v>
      </c>
      <c r="Q170" s="96">
        <v>0</v>
      </c>
      <c r="R170" s="96">
        <f t="shared" si="12"/>
        <v>0</v>
      </c>
      <c r="S170" s="96">
        <v>1E-3</v>
      </c>
      <c r="T170" s="97">
        <f t="shared" si="13"/>
        <v>0.01</v>
      </c>
      <c r="AR170" s="43" t="s">
        <v>140</v>
      </c>
      <c r="AT170" s="43" t="s">
        <v>136</v>
      </c>
      <c r="AU170" s="43" t="s">
        <v>80</v>
      </c>
      <c r="AY170" s="4" t="s">
        <v>133</v>
      </c>
      <c r="BE170" s="59">
        <f t="shared" si="14"/>
        <v>0</v>
      </c>
      <c r="BF170" s="59">
        <f t="shared" si="15"/>
        <v>0</v>
      </c>
      <c r="BG170" s="59">
        <f t="shared" si="16"/>
        <v>0</v>
      </c>
      <c r="BH170" s="59">
        <f t="shared" si="17"/>
        <v>0</v>
      </c>
      <c r="BI170" s="59">
        <f t="shared" si="18"/>
        <v>0</v>
      </c>
      <c r="BJ170" s="4" t="s">
        <v>78</v>
      </c>
      <c r="BK170" s="59">
        <f t="shared" si="19"/>
        <v>0</v>
      </c>
      <c r="BL170" s="4" t="s">
        <v>140</v>
      </c>
      <c r="BM170" s="43" t="s">
        <v>238</v>
      </c>
    </row>
    <row r="171" spans="2:65" s="11" customFormat="1" ht="24.2" customHeight="1">
      <c r="B171" s="10"/>
      <c r="C171" s="88" t="s">
        <v>239</v>
      </c>
      <c r="D171" s="88" t="s">
        <v>136</v>
      </c>
      <c r="E171" s="89" t="s">
        <v>240</v>
      </c>
      <c r="F171" s="90" t="s">
        <v>241</v>
      </c>
      <c r="G171" s="91" t="s">
        <v>237</v>
      </c>
      <c r="H171" s="92">
        <v>2</v>
      </c>
      <c r="I171" s="1">
        <v>0</v>
      </c>
      <c r="J171" s="93">
        <f t="shared" si="10"/>
        <v>0</v>
      </c>
      <c r="K171" s="94"/>
      <c r="L171" s="10"/>
      <c r="M171" s="95" t="s">
        <v>1</v>
      </c>
      <c r="N171" s="57" t="s">
        <v>38</v>
      </c>
      <c r="O171" s="96">
        <v>0.38100000000000001</v>
      </c>
      <c r="P171" s="96">
        <f t="shared" si="11"/>
        <v>0.76200000000000001</v>
      </c>
      <c r="Q171" s="96">
        <v>0</v>
      </c>
      <c r="R171" s="96">
        <f t="shared" si="12"/>
        <v>0</v>
      </c>
      <c r="S171" s="96">
        <v>2E-3</v>
      </c>
      <c r="T171" s="97">
        <f t="shared" si="13"/>
        <v>4.0000000000000001E-3</v>
      </c>
      <c r="AR171" s="43" t="s">
        <v>140</v>
      </c>
      <c r="AT171" s="43" t="s">
        <v>136</v>
      </c>
      <c r="AU171" s="43" t="s">
        <v>80</v>
      </c>
      <c r="AY171" s="4" t="s">
        <v>133</v>
      </c>
      <c r="BE171" s="59">
        <f t="shared" si="14"/>
        <v>0</v>
      </c>
      <c r="BF171" s="59">
        <f t="shared" si="15"/>
        <v>0</v>
      </c>
      <c r="BG171" s="59">
        <f t="shared" si="16"/>
        <v>0</v>
      </c>
      <c r="BH171" s="59">
        <f t="shared" si="17"/>
        <v>0</v>
      </c>
      <c r="BI171" s="59">
        <f t="shared" si="18"/>
        <v>0</v>
      </c>
      <c r="BJ171" s="4" t="s">
        <v>78</v>
      </c>
      <c r="BK171" s="59">
        <f t="shared" si="19"/>
        <v>0</v>
      </c>
      <c r="BL171" s="4" t="s">
        <v>140</v>
      </c>
      <c r="BM171" s="43" t="s">
        <v>242</v>
      </c>
    </row>
    <row r="172" spans="2:65" s="11" customFormat="1" ht="24.2" customHeight="1">
      <c r="B172" s="10"/>
      <c r="C172" s="88" t="s">
        <v>243</v>
      </c>
      <c r="D172" s="88" t="s">
        <v>136</v>
      </c>
      <c r="E172" s="89" t="s">
        <v>244</v>
      </c>
      <c r="F172" s="90" t="s">
        <v>245</v>
      </c>
      <c r="G172" s="91" t="s">
        <v>237</v>
      </c>
      <c r="H172" s="92">
        <v>2</v>
      </c>
      <c r="I172" s="1">
        <v>0</v>
      </c>
      <c r="J172" s="93">
        <f t="shared" si="10"/>
        <v>0</v>
      </c>
      <c r="K172" s="94"/>
      <c r="L172" s="10"/>
      <c r="M172" s="95" t="s">
        <v>1</v>
      </c>
      <c r="N172" s="57" t="s">
        <v>38</v>
      </c>
      <c r="O172" s="96">
        <v>0.16</v>
      </c>
      <c r="P172" s="96">
        <f t="shared" si="11"/>
        <v>0.32</v>
      </c>
      <c r="Q172" s="96">
        <v>0</v>
      </c>
      <c r="R172" s="96">
        <f t="shared" si="12"/>
        <v>0</v>
      </c>
      <c r="S172" s="96">
        <v>4.0000000000000001E-3</v>
      </c>
      <c r="T172" s="97">
        <f t="shared" si="13"/>
        <v>8.0000000000000002E-3</v>
      </c>
      <c r="AR172" s="43" t="s">
        <v>140</v>
      </c>
      <c r="AT172" s="43" t="s">
        <v>136</v>
      </c>
      <c r="AU172" s="43" t="s">
        <v>80</v>
      </c>
      <c r="AY172" s="4" t="s">
        <v>133</v>
      </c>
      <c r="BE172" s="59">
        <f t="shared" si="14"/>
        <v>0</v>
      </c>
      <c r="BF172" s="59">
        <f t="shared" si="15"/>
        <v>0</v>
      </c>
      <c r="BG172" s="59">
        <f t="shared" si="16"/>
        <v>0</v>
      </c>
      <c r="BH172" s="59">
        <f t="shared" si="17"/>
        <v>0</v>
      </c>
      <c r="BI172" s="59">
        <f t="shared" si="18"/>
        <v>0</v>
      </c>
      <c r="BJ172" s="4" t="s">
        <v>78</v>
      </c>
      <c r="BK172" s="59">
        <f t="shared" si="19"/>
        <v>0</v>
      </c>
      <c r="BL172" s="4" t="s">
        <v>140</v>
      </c>
      <c r="BM172" s="43" t="s">
        <v>246</v>
      </c>
    </row>
    <row r="173" spans="2:65" s="11" customFormat="1" ht="24.2" customHeight="1">
      <c r="B173" s="10"/>
      <c r="C173" s="88" t="s">
        <v>247</v>
      </c>
      <c r="D173" s="88" t="s">
        <v>136</v>
      </c>
      <c r="E173" s="89" t="s">
        <v>248</v>
      </c>
      <c r="F173" s="90" t="s">
        <v>249</v>
      </c>
      <c r="G173" s="91" t="s">
        <v>237</v>
      </c>
      <c r="H173" s="92">
        <v>4</v>
      </c>
      <c r="I173" s="1">
        <v>0</v>
      </c>
      <c r="J173" s="93">
        <f t="shared" si="10"/>
        <v>0</v>
      </c>
      <c r="K173" s="94"/>
      <c r="L173" s="10"/>
      <c r="M173" s="95" t="s">
        <v>1</v>
      </c>
      <c r="N173" s="57" t="s">
        <v>38</v>
      </c>
      <c r="O173" s="96">
        <v>0.24299999999999999</v>
      </c>
      <c r="P173" s="96">
        <f t="shared" si="11"/>
        <v>0.97199999999999998</v>
      </c>
      <c r="Q173" s="96">
        <v>0</v>
      </c>
      <c r="R173" s="96">
        <f t="shared" si="12"/>
        <v>0</v>
      </c>
      <c r="S173" s="96">
        <v>8.0000000000000002E-3</v>
      </c>
      <c r="T173" s="97">
        <f t="shared" si="13"/>
        <v>3.2000000000000001E-2</v>
      </c>
      <c r="AR173" s="43" t="s">
        <v>140</v>
      </c>
      <c r="AT173" s="43" t="s">
        <v>136</v>
      </c>
      <c r="AU173" s="43" t="s">
        <v>80</v>
      </c>
      <c r="AY173" s="4" t="s">
        <v>133</v>
      </c>
      <c r="BE173" s="59">
        <f t="shared" si="14"/>
        <v>0</v>
      </c>
      <c r="BF173" s="59">
        <f t="shared" si="15"/>
        <v>0</v>
      </c>
      <c r="BG173" s="59">
        <f t="shared" si="16"/>
        <v>0</v>
      </c>
      <c r="BH173" s="59">
        <f t="shared" si="17"/>
        <v>0</v>
      </c>
      <c r="BI173" s="59">
        <f t="shared" si="18"/>
        <v>0</v>
      </c>
      <c r="BJ173" s="4" t="s">
        <v>78</v>
      </c>
      <c r="BK173" s="59">
        <f t="shared" si="19"/>
        <v>0</v>
      </c>
      <c r="BL173" s="4" t="s">
        <v>140</v>
      </c>
      <c r="BM173" s="43" t="s">
        <v>250</v>
      </c>
    </row>
    <row r="174" spans="2:65" s="11" customFormat="1" ht="24.2" customHeight="1">
      <c r="B174" s="10"/>
      <c r="C174" s="88" t="s">
        <v>251</v>
      </c>
      <c r="D174" s="88" t="s">
        <v>136</v>
      </c>
      <c r="E174" s="89" t="s">
        <v>252</v>
      </c>
      <c r="F174" s="90" t="s">
        <v>253</v>
      </c>
      <c r="G174" s="91" t="s">
        <v>237</v>
      </c>
      <c r="H174" s="92">
        <v>2</v>
      </c>
      <c r="I174" s="1">
        <v>0</v>
      </c>
      <c r="J174" s="93">
        <f t="shared" si="10"/>
        <v>0</v>
      </c>
      <c r="K174" s="94"/>
      <c r="L174" s="10"/>
      <c r="M174" s="95" t="s">
        <v>1</v>
      </c>
      <c r="N174" s="57" t="s">
        <v>38</v>
      </c>
      <c r="O174" s="96">
        <v>0.21299999999999999</v>
      </c>
      <c r="P174" s="96">
        <f t="shared" si="11"/>
        <v>0.42599999999999999</v>
      </c>
      <c r="Q174" s="96">
        <v>0</v>
      </c>
      <c r="R174" s="96">
        <f t="shared" si="12"/>
        <v>0</v>
      </c>
      <c r="S174" s="96">
        <v>2.5000000000000001E-2</v>
      </c>
      <c r="T174" s="97">
        <f t="shared" si="13"/>
        <v>0.05</v>
      </c>
      <c r="AR174" s="43" t="s">
        <v>140</v>
      </c>
      <c r="AT174" s="43" t="s">
        <v>136</v>
      </c>
      <c r="AU174" s="43" t="s">
        <v>80</v>
      </c>
      <c r="AY174" s="4" t="s">
        <v>133</v>
      </c>
      <c r="BE174" s="59">
        <f t="shared" si="14"/>
        <v>0</v>
      </c>
      <c r="BF174" s="59">
        <f t="shared" si="15"/>
        <v>0</v>
      </c>
      <c r="BG174" s="59">
        <f t="shared" si="16"/>
        <v>0</v>
      </c>
      <c r="BH174" s="59">
        <f t="shared" si="17"/>
        <v>0</v>
      </c>
      <c r="BI174" s="59">
        <f t="shared" si="18"/>
        <v>0</v>
      </c>
      <c r="BJ174" s="4" t="s">
        <v>78</v>
      </c>
      <c r="BK174" s="59">
        <f t="shared" si="19"/>
        <v>0</v>
      </c>
      <c r="BL174" s="4" t="s">
        <v>140</v>
      </c>
      <c r="BM174" s="43" t="s">
        <v>254</v>
      </c>
    </row>
    <row r="175" spans="2:65" s="11" customFormat="1" ht="24.2" customHeight="1">
      <c r="B175" s="10"/>
      <c r="C175" s="88" t="s">
        <v>255</v>
      </c>
      <c r="D175" s="88" t="s">
        <v>136</v>
      </c>
      <c r="E175" s="89" t="s">
        <v>256</v>
      </c>
      <c r="F175" s="90" t="s">
        <v>257</v>
      </c>
      <c r="G175" s="91" t="s">
        <v>168</v>
      </c>
      <c r="H175" s="92">
        <v>634.25</v>
      </c>
      <c r="I175" s="1">
        <v>0</v>
      </c>
      <c r="J175" s="93">
        <f t="shared" si="10"/>
        <v>0</v>
      </c>
      <c r="K175" s="94"/>
      <c r="L175" s="10"/>
      <c r="M175" s="95" t="s">
        <v>1</v>
      </c>
      <c r="N175" s="57" t="s">
        <v>38</v>
      </c>
      <c r="O175" s="96">
        <v>0.34200000000000003</v>
      </c>
      <c r="P175" s="96">
        <f t="shared" si="11"/>
        <v>216.91350000000003</v>
      </c>
      <c r="Q175" s="96">
        <v>0</v>
      </c>
      <c r="R175" s="96">
        <f t="shared" si="12"/>
        <v>0</v>
      </c>
      <c r="S175" s="96">
        <v>1.7999999999999999E-2</v>
      </c>
      <c r="T175" s="97">
        <f t="shared" si="13"/>
        <v>11.416499999999999</v>
      </c>
      <c r="AR175" s="43" t="s">
        <v>140</v>
      </c>
      <c r="AT175" s="43" t="s">
        <v>136</v>
      </c>
      <c r="AU175" s="43" t="s">
        <v>80</v>
      </c>
      <c r="AY175" s="4" t="s">
        <v>133</v>
      </c>
      <c r="BE175" s="59">
        <f t="shared" si="14"/>
        <v>0</v>
      </c>
      <c r="BF175" s="59">
        <f t="shared" si="15"/>
        <v>0</v>
      </c>
      <c r="BG175" s="59">
        <f t="shared" si="16"/>
        <v>0</v>
      </c>
      <c r="BH175" s="59">
        <f t="shared" si="17"/>
        <v>0</v>
      </c>
      <c r="BI175" s="59">
        <f t="shared" si="18"/>
        <v>0</v>
      </c>
      <c r="BJ175" s="4" t="s">
        <v>78</v>
      </c>
      <c r="BK175" s="59">
        <f t="shared" si="19"/>
        <v>0</v>
      </c>
      <c r="BL175" s="4" t="s">
        <v>140</v>
      </c>
      <c r="BM175" s="43" t="s">
        <v>258</v>
      </c>
    </row>
    <row r="176" spans="2:65" s="11" customFormat="1" ht="24.2" customHeight="1">
      <c r="B176" s="10"/>
      <c r="C176" s="88" t="s">
        <v>259</v>
      </c>
      <c r="D176" s="88" t="s">
        <v>136</v>
      </c>
      <c r="E176" s="89" t="s">
        <v>260</v>
      </c>
      <c r="F176" s="90" t="s">
        <v>261</v>
      </c>
      <c r="G176" s="91" t="s">
        <v>168</v>
      </c>
      <c r="H176" s="92">
        <v>36</v>
      </c>
      <c r="I176" s="1">
        <v>0</v>
      </c>
      <c r="J176" s="93">
        <f t="shared" si="10"/>
        <v>0</v>
      </c>
      <c r="K176" s="94"/>
      <c r="L176" s="10"/>
      <c r="M176" s="95" t="s">
        <v>1</v>
      </c>
      <c r="N176" s="57" t="s">
        <v>38</v>
      </c>
      <c r="O176" s="96">
        <v>0.12</v>
      </c>
      <c r="P176" s="96">
        <f t="shared" si="11"/>
        <v>4.32</v>
      </c>
      <c r="Q176" s="96">
        <v>0</v>
      </c>
      <c r="R176" s="96">
        <f t="shared" si="12"/>
        <v>0</v>
      </c>
      <c r="S176" s="96">
        <v>2E-3</v>
      </c>
      <c r="T176" s="97">
        <f t="shared" si="13"/>
        <v>7.2000000000000008E-2</v>
      </c>
      <c r="AR176" s="43" t="s">
        <v>140</v>
      </c>
      <c r="AT176" s="43" t="s">
        <v>136</v>
      </c>
      <c r="AU176" s="43" t="s">
        <v>80</v>
      </c>
      <c r="AY176" s="4" t="s">
        <v>133</v>
      </c>
      <c r="BE176" s="59">
        <f t="shared" si="14"/>
        <v>0</v>
      </c>
      <c r="BF176" s="59">
        <f t="shared" si="15"/>
        <v>0</v>
      </c>
      <c r="BG176" s="59">
        <f t="shared" si="16"/>
        <v>0</v>
      </c>
      <c r="BH176" s="59">
        <f t="shared" si="17"/>
        <v>0</v>
      </c>
      <c r="BI176" s="59">
        <f t="shared" si="18"/>
        <v>0</v>
      </c>
      <c r="BJ176" s="4" t="s">
        <v>78</v>
      </c>
      <c r="BK176" s="59">
        <f t="shared" si="19"/>
        <v>0</v>
      </c>
      <c r="BL176" s="4" t="s">
        <v>140</v>
      </c>
      <c r="BM176" s="43" t="s">
        <v>262</v>
      </c>
    </row>
    <row r="177" spans="2:65" s="11" customFormat="1" ht="24.2" customHeight="1">
      <c r="B177" s="10"/>
      <c r="C177" s="88" t="s">
        <v>263</v>
      </c>
      <c r="D177" s="88" t="s">
        <v>136</v>
      </c>
      <c r="E177" s="89" t="s">
        <v>264</v>
      </c>
      <c r="F177" s="90" t="s">
        <v>265</v>
      </c>
      <c r="G177" s="91" t="s">
        <v>168</v>
      </c>
      <c r="H177" s="92">
        <v>1.2</v>
      </c>
      <c r="I177" s="1">
        <v>0</v>
      </c>
      <c r="J177" s="93">
        <f t="shared" si="10"/>
        <v>0</v>
      </c>
      <c r="K177" s="94"/>
      <c r="L177" s="10"/>
      <c r="M177" s="95" t="s">
        <v>1</v>
      </c>
      <c r="N177" s="57" t="s">
        <v>38</v>
      </c>
      <c r="O177" s="96">
        <v>0.8</v>
      </c>
      <c r="P177" s="96">
        <f t="shared" si="11"/>
        <v>0.96</v>
      </c>
      <c r="Q177" s="96">
        <v>5.9000000000000003E-4</v>
      </c>
      <c r="R177" s="96">
        <f t="shared" si="12"/>
        <v>7.0799999999999997E-4</v>
      </c>
      <c r="S177" s="96">
        <v>1.4999999999999999E-2</v>
      </c>
      <c r="T177" s="97">
        <f t="shared" si="13"/>
        <v>1.7999999999999999E-2</v>
      </c>
      <c r="AR177" s="43" t="s">
        <v>140</v>
      </c>
      <c r="AT177" s="43" t="s">
        <v>136</v>
      </c>
      <c r="AU177" s="43" t="s">
        <v>80</v>
      </c>
      <c r="AY177" s="4" t="s">
        <v>133</v>
      </c>
      <c r="BE177" s="59">
        <f t="shared" si="14"/>
        <v>0</v>
      </c>
      <c r="BF177" s="59">
        <f t="shared" si="15"/>
        <v>0</v>
      </c>
      <c r="BG177" s="59">
        <f t="shared" si="16"/>
        <v>0</v>
      </c>
      <c r="BH177" s="59">
        <f t="shared" si="17"/>
        <v>0</v>
      </c>
      <c r="BI177" s="59">
        <f t="shared" si="18"/>
        <v>0</v>
      </c>
      <c r="BJ177" s="4" t="s">
        <v>78</v>
      </c>
      <c r="BK177" s="59">
        <f t="shared" si="19"/>
        <v>0</v>
      </c>
      <c r="BL177" s="4" t="s">
        <v>140</v>
      </c>
      <c r="BM177" s="43" t="s">
        <v>266</v>
      </c>
    </row>
    <row r="178" spans="2:65" s="11" customFormat="1" ht="24.2" customHeight="1">
      <c r="B178" s="10"/>
      <c r="C178" s="88" t="s">
        <v>267</v>
      </c>
      <c r="D178" s="88" t="s">
        <v>136</v>
      </c>
      <c r="E178" s="89" t="s">
        <v>268</v>
      </c>
      <c r="F178" s="90" t="s">
        <v>269</v>
      </c>
      <c r="G178" s="91" t="s">
        <v>168</v>
      </c>
      <c r="H178" s="92">
        <v>1.2</v>
      </c>
      <c r="I178" s="1">
        <v>0</v>
      </c>
      <c r="J178" s="93">
        <f t="shared" si="10"/>
        <v>0</v>
      </c>
      <c r="K178" s="94"/>
      <c r="L178" s="10"/>
      <c r="M178" s="95" t="s">
        <v>1</v>
      </c>
      <c r="N178" s="57" t="s">
        <v>38</v>
      </c>
      <c r="O178" s="96">
        <v>1.5</v>
      </c>
      <c r="P178" s="96">
        <f t="shared" si="11"/>
        <v>1.7999999999999998</v>
      </c>
      <c r="Q178" s="96">
        <v>6.7000000000000002E-4</v>
      </c>
      <c r="R178" s="96">
        <f t="shared" si="12"/>
        <v>8.0400000000000003E-4</v>
      </c>
      <c r="S178" s="96">
        <v>3.1E-2</v>
      </c>
      <c r="T178" s="97">
        <f t="shared" si="13"/>
        <v>3.7199999999999997E-2</v>
      </c>
      <c r="AR178" s="43" t="s">
        <v>140</v>
      </c>
      <c r="AT178" s="43" t="s">
        <v>136</v>
      </c>
      <c r="AU178" s="43" t="s">
        <v>80</v>
      </c>
      <c r="AY178" s="4" t="s">
        <v>133</v>
      </c>
      <c r="BE178" s="59">
        <f t="shared" si="14"/>
        <v>0</v>
      </c>
      <c r="BF178" s="59">
        <f t="shared" si="15"/>
        <v>0</v>
      </c>
      <c r="BG178" s="59">
        <f t="shared" si="16"/>
        <v>0</v>
      </c>
      <c r="BH178" s="59">
        <f t="shared" si="17"/>
        <v>0</v>
      </c>
      <c r="BI178" s="59">
        <f t="shared" si="18"/>
        <v>0</v>
      </c>
      <c r="BJ178" s="4" t="s">
        <v>78</v>
      </c>
      <c r="BK178" s="59">
        <f t="shared" si="19"/>
        <v>0</v>
      </c>
      <c r="BL178" s="4" t="s">
        <v>140</v>
      </c>
      <c r="BM178" s="43" t="s">
        <v>270</v>
      </c>
    </row>
    <row r="179" spans="2:65" s="11" customFormat="1" ht="16.5" customHeight="1">
      <c r="B179" s="10"/>
      <c r="C179" s="88" t="s">
        <v>271</v>
      </c>
      <c r="D179" s="88" t="s">
        <v>136</v>
      </c>
      <c r="E179" s="89" t="s">
        <v>272</v>
      </c>
      <c r="F179" s="90" t="s">
        <v>273</v>
      </c>
      <c r="G179" s="91" t="s">
        <v>274</v>
      </c>
      <c r="H179" s="92">
        <v>1</v>
      </c>
      <c r="I179" s="1">
        <v>0</v>
      </c>
      <c r="J179" s="93">
        <f t="shared" si="10"/>
        <v>0</v>
      </c>
      <c r="K179" s="94"/>
      <c r="L179" s="10"/>
      <c r="M179" s="95" t="s">
        <v>1</v>
      </c>
      <c r="N179" s="57" t="s">
        <v>38</v>
      </c>
      <c r="O179" s="96">
        <v>0</v>
      </c>
      <c r="P179" s="96">
        <f t="shared" si="11"/>
        <v>0</v>
      </c>
      <c r="Q179" s="96">
        <v>0</v>
      </c>
      <c r="R179" s="96">
        <f t="shared" si="12"/>
        <v>0</v>
      </c>
      <c r="S179" s="96">
        <v>0</v>
      </c>
      <c r="T179" s="97">
        <f t="shared" si="13"/>
        <v>0</v>
      </c>
      <c r="AR179" s="43" t="s">
        <v>140</v>
      </c>
      <c r="AT179" s="43" t="s">
        <v>136</v>
      </c>
      <c r="AU179" s="43" t="s">
        <v>80</v>
      </c>
      <c r="AY179" s="4" t="s">
        <v>133</v>
      </c>
      <c r="BE179" s="59">
        <f t="shared" si="14"/>
        <v>0</v>
      </c>
      <c r="BF179" s="59">
        <f t="shared" si="15"/>
        <v>0</v>
      </c>
      <c r="BG179" s="59">
        <f t="shared" si="16"/>
        <v>0</v>
      </c>
      <c r="BH179" s="59">
        <f t="shared" si="17"/>
        <v>0</v>
      </c>
      <c r="BI179" s="59">
        <f t="shared" si="18"/>
        <v>0</v>
      </c>
      <c r="BJ179" s="4" t="s">
        <v>78</v>
      </c>
      <c r="BK179" s="59">
        <f t="shared" si="19"/>
        <v>0</v>
      </c>
      <c r="BL179" s="4" t="s">
        <v>140</v>
      </c>
      <c r="BM179" s="43" t="s">
        <v>275</v>
      </c>
    </row>
    <row r="180" spans="2:65" s="77" customFormat="1" ht="22.9" customHeight="1">
      <c r="B180" s="76"/>
      <c r="D180" s="78" t="s">
        <v>72</v>
      </c>
      <c r="E180" s="86" t="s">
        <v>276</v>
      </c>
      <c r="F180" s="86" t="s">
        <v>277</v>
      </c>
      <c r="I180" s="98"/>
      <c r="J180" s="87">
        <f>BK180</f>
        <v>0</v>
      </c>
      <c r="L180" s="76"/>
      <c r="M180" s="81"/>
      <c r="P180" s="82">
        <f>SUM(P181:P190)</f>
        <v>145.20316500000001</v>
      </c>
      <c r="R180" s="82">
        <f>SUM(R181:R190)</f>
        <v>0</v>
      </c>
      <c r="T180" s="83">
        <f>SUM(T181:T190)</f>
        <v>0</v>
      </c>
      <c r="AR180" s="78" t="s">
        <v>78</v>
      </c>
      <c r="AT180" s="84" t="s">
        <v>72</v>
      </c>
      <c r="AU180" s="84" t="s">
        <v>78</v>
      </c>
      <c r="AY180" s="78" t="s">
        <v>133</v>
      </c>
      <c r="BK180" s="85">
        <f>SUM(BK181:BK190)</f>
        <v>0</v>
      </c>
    </row>
    <row r="181" spans="2:65" s="11" customFormat="1" ht="33" customHeight="1">
      <c r="B181" s="10"/>
      <c r="C181" s="88" t="s">
        <v>278</v>
      </c>
      <c r="D181" s="88" t="s">
        <v>136</v>
      </c>
      <c r="E181" s="89" t="s">
        <v>279</v>
      </c>
      <c r="F181" s="90" t="s">
        <v>280</v>
      </c>
      <c r="G181" s="91" t="s">
        <v>281</v>
      </c>
      <c r="H181" s="92">
        <v>35.029000000000003</v>
      </c>
      <c r="I181" s="1">
        <v>0</v>
      </c>
      <c r="J181" s="93">
        <f t="shared" ref="J181:J190" si="20">ROUND(I181*H181,2)</f>
        <v>0</v>
      </c>
      <c r="K181" s="94"/>
      <c r="L181" s="10"/>
      <c r="M181" s="95" t="s">
        <v>1</v>
      </c>
      <c r="N181" s="57" t="s">
        <v>38</v>
      </c>
      <c r="O181" s="96">
        <v>3.31</v>
      </c>
      <c r="P181" s="96">
        <f t="shared" ref="P181:P190" si="21">O181*H181</f>
        <v>115.94599000000001</v>
      </c>
      <c r="Q181" s="96">
        <v>0</v>
      </c>
      <c r="R181" s="96">
        <f t="shared" ref="R181:R190" si="22">Q181*H181</f>
        <v>0</v>
      </c>
      <c r="S181" s="96">
        <v>0</v>
      </c>
      <c r="T181" s="97">
        <f t="shared" ref="T181:T190" si="23">S181*H181</f>
        <v>0</v>
      </c>
      <c r="AR181" s="43" t="s">
        <v>140</v>
      </c>
      <c r="AT181" s="43" t="s">
        <v>136</v>
      </c>
      <c r="AU181" s="43" t="s">
        <v>80</v>
      </c>
      <c r="AY181" s="4" t="s">
        <v>133</v>
      </c>
      <c r="BE181" s="59">
        <f t="shared" ref="BE181:BE190" si="24">IF(N181="základní",J181,0)</f>
        <v>0</v>
      </c>
      <c r="BF181" s="59">
        <f t="shared" ref="BF181:BF190" si="25">IF(N181="snížená",J181,0)</f>
        <v>0</v>
      </c>
      <c r="BG181" s="59">
        <f t="shared" ref="BG181:BG190" si="26">IF(N181="zákl. přenesená",J181,0)</f>
        <v>0</v>
      </c>
      <c r="BH181" s="59">
        <f t="shared" ref="BH181:BH190" si="27">IF(N181="sníž. přenesená",J181,0)</f>
        <v>0</v>
      </c>
      <c r="BI181" s="59">
        <f t="shared" ref="BI181:BI190" si="28">IF(N181="nulová",J181,0)</f>
        <v>0</v>
      </c>
      <c r="BJ181" s="4" t="s">
        <v>78</v>
      </c>
      <c r="BK181" s="59">
        <f t="shared" ref="BK181:BK190" si="29">ROUND(I181*H181,2)</f>
        <v>0</v>
      </c>
      <c r="BL181" s="4" t="s">
        <v>140</v>
      </c>
      <c r="BM181" s="43" t="s">
        <v>282</v>
      </c>
    </row>
    <row r="182" spans="2:65" s="11" customFormat="1" ht="16.5" customHeight="1">
      <c r="B182" s="10"/>
      <c r="C182" s="88" t="s">
        <v>283</v>
      </c>
      <c r="D182" s="88" t="s">
        <v>136</v>
      </c>
      <c r="E182" s="89" t="s">
        <v>284</v>
      </c>
      <c r="F182" s="90" t="s">
        <v>285</v>
      </c>
      <c r="G182" s="91" t="s">
        <v>168</v>
      </c>
      <c r="H182" s="92">
        <v>8</v>
      </c>
      <c r="I182" s="1">
        <v>0</v>
      </c>
      <c r="J182" s="93">
        <f t="shared" si="20"/>
        <v>0</v>
      </c>
      <c r="K182" s="94"/>
      <c r="L182" s="10"/>
      <c r="M182" s="95" t="s">
        <v>1</v>
      </c>
      <c r="N182" s="57" t="s">
        <v>38</v>
      </c>
      <c r="O182" s="96">
        <v>1.335</v>
      </c>
      <c r="P182" s="96">
        <f t="shared" si="21"/>
        <v>10.68</v>
      </c>
      <c r="Q182" s="96">
        <v>0</v>
      </c>
      <c r="R182" s="96">
        <f t="shared" si="22"/>
        <v>0</v>
      </c>
      <c r="S182" s="96">
        <v>0</v>
      </c>
      <c r="T182" s="97">
        <f t="shared" si="23"/>
        <v>0</v>
      </c>
      <c r="AR182" s="43" t="s">
        <v>140</v>
      </c>
      <c r="AT182" s="43" t="s">
        <v>136</v>
      </c>
      <c r="AU182" s="43" t="s">
        <v>80</v>
      </c>
      <c r="AY182" s="4" t="s">
        <v>133</v>
      </c>
      <c r="BE182" s="59">
        <f t="shared" si="24"/>
        <v>0</v>
      </c>
      <c r="BF182" s="59">
        <f t="shared" si="25"/>
        <v>0</v>
      </c>
      <c r="BG182" s="59">
        <f t="shared" si="26"/>
        <v>0</v>
      </c>
      <c r="BH182" s="59">
        <f t="shared" si="27"/>
        <v>0</v>
      </c>
      <c r="BI182" s="59">
        <f t="shared" si="28"/>
        <v>0</v>
      </c>
      <c r="BJ182" s="4" t="s">
        <v>78</v>
      </c>
      <c r="BK182" s="59">
        <f t="shared" si="29"/>
        <v>0</v>
      </c>
      <c r="BL182" s="4" t="s">
        <v>140</v>
      </c>
      <c r="BM182" s="43" t="s">
        <v>286</v>
      </c>
    </row>
    <row r="183" spans="2:65" s="11" customFormat="1" ht="24.2" customHeight="1">
      <c r="B183" s="10"/>
      <c r="C183" s="88" t="s">
        <v>287</v>
      </c>
      <c r="D183" s="88" t="s">
        <v>136</v>
      </c>
      <c r="E183" s="89" t="s">
        <v>288</v>
      </c>
      <c r="F183" s="90" t="s">
        <v>289</v>
      </c>
      <c r="G183" s="91" t="s">
        <v>168</v>
      </c>
      <c r="H183" s="92">
        <v>248</v>
      </c>
      <c r="I183" s="1">
        <v>0</v>
      </c>
      <c r="J183" s="93">
        <f t="shared" si="20"/>
        <v>0</v>
      </c>
      <c r="K183" s="94"/>
      <c r="L183" s="10"/>
      <c r="M183" s="95" t="s">
        <v>1</v>
      </c>
      <c r="N183" s="57" t="s">
        <v>38</v>
      </c>
      <c r="O183" s="96">
        <v>0</v>
      </c>
      <c r="P183" s="96">
        <f t="shared" si="21"/>
        <v>0</v>
      </c>
      <c r="Q183" s="96">
        <v>0</v>
      </c>
      <c r="R183" s="96">
        <f t="shared" si="22"/>
        <v>0</v>
      </c>
      <c r="S183" s="96">
        <v>0</v>
      </c>
      <c r="T183" s="97">
        <f t="shared" si="23"/>
        <v>0</v>
      </c>
      <c r="AR183" s="43" t="s">
        <v>140</v>
      </c>
      <c r="AT183" s="43" t="s">
        <v>136</v>
      </c>
      <c r="AU183" s="43" t="s">
        <v>80</v>
      </c>
      <c r="AY183" s="4" t="s">
        <v>133</v>
      </c>
      <c r="BE183" s="59">
        <f t="shared" si="24"/>
        <v>0</v>
      </c>
      <c r="BF183" s="59">
        <f t="shared" si="25"/>
        <v>0</v>
      </c>
      <c r="BG183" s="59">
        <f t="shared" si="26"/>
        <v>0</v>
      </c>
      <c r="BH183" s="59">
        <f t="shared" si="27"/>
        <v>0</v>
      </c>
      <c r="BI183" s="59">
        <f t="shared" si="28"/>
        <v>0</v>
      </c>
      <c r="BJ183" s="4" t="s">
        <v>78</v>
      </c>
      <c r="BK183" s="59">
        <f t="shared" si="29"/>
        <v>0</v>
      </c>
      <c r="BL183" s="4" t="s">
        <v>140</v>
      </c>
      <c r="BM183" s="43" t="s">
        <v>290</v>
      </c>
    </row>
    <row r="184" spans="2:65" s="11" customFormat="1" ht="24.2" customHeight="1">
      <c r="B184" s="10"/>
      <c r="C184" s="88" t="s">
        <v>291</v>
      </c>
      <c r="D184" s="88" t="s">
        <v>136</v>
      </c>
      <c r="E184" s="89" t="s">
        <v>292</v>
      </c>
      <c r="F184" s="90" t="s">
        <v>293</v>
      </c>
      <c r="G184" s="91" t="s">
        <v>281</v>
      </c>
      <c r="H184" s="92">
        <v>35.029000000000003</v>
      </c>
      <c r="I184" s="1">
        <v>0</v>
      </c>
      <c r="J184" s="93">
        <f t="shared" si="20"/>
        <v>0</v>
      </c>
      <c r="K184" s="94"/>
      <c r="L184" s="10"/>
      <c r="M184" s="95" t="s">
        <v>1</v>
      </c>
      <c r="N184" s="57" t="s">
        <v>38</v>
      </c>
      <c r="O184" s="96">
        <v>0.125</v>
      </c>
      <c r="P184" s="96">
        <f t="shared" si="21"/>
        <v>4.3786250000000004</v>
      </c>
      <c r="Q184" s="96">
        <v>0</v>
      </c>
      <c r="R184" s="96">
        <f t="shared" si="22"/>
        <v>0</v>
      </c>
      <c r="S184" s="96">
        <v>0</v>
      </c>
      <c r="T184" s="97">
        <f t="shared" si="23"/>
        <v>0</v>
      </c>
      <c r="AR184" s="43" t="s">
        <v>140</v>
      </c>
      <c r="AT184" s="43" t="s">
        <v>136</v>
      </c>
      <c r="AU184" s="43" t="s">
        <v>80</v>
      </c>
      <c r="AY184" s="4" t="s">
        <v>133</v>
      </c>
      <c r="BE184" s="59">
        <f t="shared" si="24"/>
        <v>0</v>
      </c>
      <c r="BF184" s="59">
        <f t="shared" si="25"/>
        <v>0</v>
      </c>
      <c r="BG184" s="59">
        <f t="shared" si="26"/>
        <v>0</v>
      </c>
      <c r="BH184" s="59">
        <f t="shared" si="27"/>
        <v>0</v>
      </c>
      <c r="BI184" s="59">
        <f t="shared" si="28"/>
        <v>0</v>
      </c>
      <c r="BJ184" s="4" t="s">
        <v>78</v>
      </c>
      <c r="BK184" s="59">
        <f t="shared" si="29"/>
        <v>0</v>
      </c>
      <c r="BL184" s="4" t="s">
        <v>140</v>
      </c>
      <c r="BM184" s="43" t="s">
        <v>294</v>
      </c>
    </row>
    <row r="185" spans="2:65" s="11" customFormat="1" ht="24.2" customHeight="1">
      <c r="B185" s="10"/>
      <c r="C185" s="88" t="s">
        <v>295</v>
      </c>
      <c r="D185" s="88" t="s">
        <v>136</v>
      </c>
      <c r="E185" s="89" t="s">
        <v>296</v>
      </c>
      <c r="F185" s="90" t="s">
        <v>297</v>
      </c>
      <c r="G185" s="91" t="s">
        <v>281</v>
      </c>
      <c r="H185" s="92">
        <v>1751.45</v>
      </c>
      <c r="I185" s="1">
        <v>0</v>
      </c>
      <c r="J185" s="93">
        <f t="shared" si="20"/>
        <v>0</v>
      </c>
      <c r="K185" s="94"/>
      <c r="L185" s="10"/>
      <c r="M185" s="95" t="s">
        <v>1</v>
      </c>
      <c r="N185" s="57" t="s">
        <v>38</v>
      </c>
      <c r="O185" s="96">
        <v>6.0000000000000001E-3</v>
      </c>
      <c r="P185" s="96">
        <f t="shared" si="21"/>
        <v>10.508700000000001</v>
      </c>
      <c r="Q185" s="96">
        <v>0</v>
      </c>
      <c r="R185" s="96">
        <f t="shared" si="22"/>
        <v>0</v>
      </c>
      <c r="S185" s="96">
        <v>0</v>
      </c>
      <c r="T185" s="97">
        <f t="shared" si="23"/>
        <v>0</v>
      </c>
      <c r="AR185" s="43" t="s">
        <v>140</v>
      </c>
      <c r="AT185" s="43" t="s">
        <v>136</v>
      </c>
      <c r="AU185" s="43" t="s">
        <v>80</v>
      </c>
      <c r="AY185" s="4" t="s">
        <v>133</v>
      </c>
      <c r="BE185" s="59">
        <f t="shared" si="24"/>
        <v>0</v>
      </c>
      <c r="BF185" s="59">
        <f t="shared" si="25"/>
        <v>0</v>
      </c>
      <c r="BG185" s="59">
        <f t="shared" si="26"/>
        <v>0</v>
      </c>
      <c r="BH185" s="59">
        <f t="shared" si="27"/>
        <v>0</v>
      </c>
      <c r="BI185" s="59">
        <f t="shared" si="28"/>
        <v>0</v>
      </c>
      <c r="BJ185" s="4" t="s">
        <v>78</v>
      </c>
      <c r="BK185" s="59">
        <f t="shared" si="29"/>
        <v>0</v>
      </c>
      <c r="BL185" s="4" t="s">
        <v>140</v>
      </c>
      <c r="BM185" s="43" t="s">
        <v>298</v>
      </c>
    </row>
    <row r="186" spans="2:65" s="11" customFormat="1" ht="33" customHeight="1">
      <c r="B186" s="10"/>
      <c r="C186" s="88" t="s">
        <v>299</v>
      </c>
      <c r="D186" s="88" t="s">
        <v>136</v>
      </c>
      <c r="E186" s="89" t="s">
        <v>300</v>
      </c>
      <c r="F186" s="90" t="s">
        <v>301</v>
      </c>
      <c r="G186" s="91" t="s">
        <v>281</v>
      </c>
      <c r="H186" s="92">
        <v>614.97500000000002</v>
      </c>
      <c r="I186" s="1">
        <v>0</v>
      </c>
      <c r="J186" s="93">
        <f t="shared" si="20"/>
        <v>0</v>
      </c>
      <c r="K186" s="94"/>
      <c r="L186" s="10"/>
      <c r="M186" s="95" t="s">
        <v>1</v>
      </c>
      <c r="N186" s="57" t="s">
        <v>38</v>
      </c>
      <c r="O186" s="96">
        <v>6.0000000000000001E-3</v>
      </c>
      <c r="P186" s="96">
        <f t="shared" si="21"/>
        <v>3.6898500000000003</v>
      </c>
      <c r="Q186" s="96">
        <v>0</v>
      </c>
      <c r="R186" s="96">
        <f t="shared" si="22"/>
        <v>0</v>
      </c>
      <c r="S186" s="96">
        <v>0</v>
      </c>
      <c r="T186" s="97">
        <f t="shared" si="23"/>
        <v>0</v>
      </c>
      <c r="AR186" s="43" t="s">
        <v>140</v>
      </c>
      <c r="AT186" s="43" t="s">
        <v>136</v>
      </c>
      <c r="AU186" s="43" t="s">
        <v>80</v>
      </c>
      <c r="AY186" s="4" t="s">
        <v>133</v>
      </c>
      <c r="BE186" s="59">
        <f t="shared" si="24"/>
        <v>0</v>
      </c>
      <c r="BF186" s="59">
        <f t="shared" si="25"/>
        <v>0</v>
      </c>
      <c r="BG186" s="59">
        <f t="shared" si="26"/>
        <v>0</v>
      </c>
      <c r="BH186" s="59">
        <f t="shared" si="27"/>
        <v>0</v>
      </c>
      <c r="BI186" s="59">
        <f t="shared" si="28"/>
        <v>0</v>
      </c>
      <c r="BJ186" s="4" t="s">
        <v>78</v>
      </c>
      <c r="BK186" s="59">
        <f t="shared" si="29"/>
        <v>0</v>
      </c>
      <c r="BL186" s="4" t="s">
        <v>140</v>
      </c>
      <c r="BM186" s="43" t="s">
        <v>302</v>
      </c>
    </row>
    <row r="187" spans="2:65" s="11" customFormat="1" ht="33" customHeight="1">
      <c r="B187" s="10"/>
      <c r="C187" s="88" t="s">
        <v>303</v>
      </c>
      <c r="D187" s="88" t="s">
        <v>136</v>
      </c>
      <c r="E187" s="89" t="s">
        <v>304</v>
      </c>
      <c r="F187" s="90" t="s">
        <v>305</v>
      </c>
      <c r="G187" s="91" t="s">
        <v>281</v>
      </c>
      <c r="H187" s="92">
        <v>9.9420000000000002</v>
      </c>
      <c r="I187" s="1">
        <v>0</v>
      </c>
      <c r="J187" s="93">
        <f t="shared" si="20"/>
        <v>0</v>
      </c>
      <c r="K187" s="94"/>
      <c r="L187" s="10"/>
      <c r="M187" s="95" t="s">
        <v>1</v>
      </c>
      <c r="N187" s="57" t="s">
        <v>38</v>
      </c>
      <c r="O187" s="96">
        <v>0</v>
      </c>
      <c r="P187" s="96">
        <f t="shared" si="21"/>
        <v>0</v>
      </c>
      <c r="Q187" s="96">
        <v>0</v>
      </c>
      <c r="R187" s="96">
        <f t="shared" si="22"/>
        <v>0</v>
      </c>
      <c r="S187" s="96">
        <v>0</v>
      </c>
      <c r="T187" s="97">
        <f t="shared" si="23"/>
        <v>0</v>
      </c>
      <c r="AR187" s="43" t="s">
        <v>140</v>
      </c>
      <c r="AT187" s="43" t="s">
        <v>136</v>
      </c>
      <c r="AU187" s="43" t="s">
        <v>80</v>
      </c>
      <c r="AY187" s="4" t="s">
        <v>133</v>
      </c>
      <c r="BE187" s="59">
        <f t="shared" si="24"/>
        <v>0</v>
      </c>
      <c r="BF187" s="59">
        <f t="shared" si="25"/>
        <v>0</v>
      </c>
      <c r="BG187" s="59">
        <f t="shared" si="26"/>
        <v>0</v>
      </c>
      <c r="BH187" s="59">
        <f t="shared" si="27"/>
        <v>0</v>
      </c>
      <c r="BI187" s="59">
        <f t="shared" si="28"/>
        <v>0</v>
      </c>
      <c r="BJ187" s="4" t="s">
        <v>78</v>
      </c>
      <c r="BK187" s="59">
        <f t="shared" si="29"/>
        <v>0</v>
      </c>
      <c r="BL187" s="4" t="s">
        <v>140</v>
      </c>
      <c r="BM187" s="43" t="s">
        <v>306</v>
      </c>
    </row>
    <row r="188" spans="2:65" s="11" customFormat="1" ht="33" customHeight="1">
      <c r="B188" s="10"/>
      <c r="C188" s="88" t="s">
        <v>307</v>
      </c>
      <c r="D188" s="88" t="s">
        <v>136</v>
      </c>
      <c r="E188" s="89" t="s">
        <v>308</v>
      </c>
      <c r="F188" s="90" t="s">
        <v>309</v>
      </c>
      <c r="G188" s="91" t="s">
        <v>281</v>
      </c>
      <c r="H188" s="92">
        <v>15.505000000000001</v>
      </c>
      <c r="I188" s="1">
        <v>0</v>
      </c>
      <c r="J188" s="93">
        <f t="shared" si="20"/>
        <v>0</v>
      </c>
      <c r="K188" s="94"/>
      <c r="L188" s="10"/>
      <c r="M188" s="95" t="s">
        <v>1</v>
      </c>
      <c r="N188" s="57" t="s">
        <v>38</v>
      </c>
      <c r="O188" s="96">
        <v>0</v>
      </c>
      <c r="P188" s="96">
        <f t="shared" si="21"/>
        <v>0</v>
      </c>
      <c r="Q188" s="96">
        <v>0</v>
      </c>
      <c r="R188" s="96">
        <f t="shared" si="22"/>
        <v>0</v>
      </c>
      <c r="S188" s="96">
        <v>0</v>
      </c>
      <c r="T188" s="97">
        <f t="shared" si="23"/>
        <v>0</v>
      </c>
      <c r="AR188" s="43" t="s">
        <v>140</v>
      </c>
      <c r="AT188" s="43" t="s">
        <v>136</v>
      </c>
      <c r="AU188" s="43" t="s">
        <v>80</v>
      </c>
      <c r="AY188" s="4" t="s">
        <v>133</v>
      </c>
      <c r="BE188" s="59">
        <f t="shared" si="24"/>
        <v>0</v>
      </c>
      <c r="BF188" s="59">
        <f t="shared" si="25"/>
        <v>0</v>
      </c>
      <c r="BG188" s="59">
        <f t="shared" si="26"/>
        <v>0</v>
      </c>
      <c r="BH188" s="59">
        <f t="shared" si="27"/>
        <v>0</v>
      </c>
      <c r="BI188" s="59">
        <f t="shared" si="28"/>
        <v>0</v>
      </c>
      <c r="BJ188" s="4" t="s">
        <v>78</v>
      </c>
      <c r="BK188" s="59">
        <f t="shared" si="29"/>
        <v>0</v>
      </c>
      <c r="BL188" s="4" t="s">
        <v>140</v>
      </c>
      <c r="BM188" s="43" t="s">
        <v>310</v>
      </c>
    </row>
    <row r="189" spans="2:65" s="11" customFormat="1" ht="33" customHeight="1">
      <c r="B189" s="10"/>
      <c r="C189" s="88" t="s">
        <v>311</v>
      </c>
      <c r="D189" s="88" t="s">
        <v>136</v>
      </c>
      <c r="E189" s="89" t="s">
        <v>312</v>
      </c>
      <c r="F189" s="90" t="s">
        <v>313</v>
      </c>
      <c r="G189" s="91" t="s">
        <v>281</v>
      </c>
      <c r="H189" s="92">
        <v>2.379</v>
      </c>
      <c r="I189" s="1">
        <v>0</v>
      </c>
      <c r="J189" s="93">
        <f t="shared" si="20"/>
        <v>0</v>
      </c>
      <c r="K189" s="94"/>
      <c r="L189" s="10"/>
      <c r="M189" s="95" t="s">
        <v>1</v>
      </c>
      <c r="N189" s="57" t="s">
        <v>38</v>
      </c>
      <c r="O189" s="96">
        <v>0</v>
      </c>
      <c r="P189" s="96">
        <f t="shared" si="21"/>
        <v>0</v>
      </c>
      <c r="Q189" s="96">
        <v>0</v>
      </c>
      <c r="R189" s="96">
        <f t="shared" si="22"/>
        <v>0</v>
      </c>
      <c r="S189" s="96">
        <v>0</v>
      </c>
      <c r="T189" s="97">
        <f t="shared" si="23"/>
        <v>0</v>
      </c>
      <c r="AR189" s="43" t="s">
        <v>140</v>
      </c>
      <c r="AT189" s="43" t="s">
        <v>136</v>
      </c>
      <c r="AU189" s="43" t="s">
        <v>80</v>
      </c>
      <c r="AY189" s="4" t="s">
        <v>133</v>
      </c>
      <c r="BE189" s="59">
        <f t="shared" si="24"/>
        <v>0</v>
      </c>
      <c r="BF189" s="59">
        <f t="shared" si="25"/>
        <v>0</v>
      </c>
      <c r="BG189" s="59">
        <f t="shared" si="26"/>
        <v>0</v>
      </c>
      <c r="BH189" s="59">
        <f t="shared" si="27"/>
        <v>0</v>
      </c>
      <c r="BI189" s="59">
        <f t="shared" si="28"/>
        <v>0</v>
      </c>
      <c r="BJ189" s="4" t="s">
        <v>78</v>
      </c>
      <c r="BK189" s="59">
        <f t="shared" si="29"/>
        <v>0</v>
      </c>
      <c r="BL189" s="4" t="s">
        <v>140</v>
      </c>
      <c r="BM189" s="43" t="s">
        <v>314</v>
      </c>
    </row>
    <row r="190" spans="2:65" s="11" customFormat="1" ht="37.9" customHeight="1">
      <c r="B190" s="10"/>
      <c r="C190" s="88" t="s">
        <v>315</v>
      </c>
      <c r="D190" s="88" t="s">
        <v>136</v>
      </c>
      <c r="E190" s="89" t="s">
        <v>316</v>
      </c>
      <c r="F190" s="90" t="s">
        <v>317</v>
      </c>
      <c r="G190" s="91" t="s">
        <v>281</v>
      </c>
      <c r="H190" s="92">
        <v>7.34</v>
      </c>
      <c r="I190" s="1">
        <v>0</v>
      </c>
      <c r="J190" s="93">
        <f t="shared" si="20"/>
        <v>0</v>
      </c>
      <c r="K190" s="94"/>
      <c r="L190" s="10"/>
      <c r="M190" s="95" t="s">
        <v>1</v>
      </c>
      <c r="N190" s="57" t="s">
        <v>38</v>
      </c>
      <c r="O190" s="96">
        <v>0</v>
      </c>
      <c r="P190" s="96">
        <f t="shared" si="21"/>
        <v>0</v>
      </c>
      <c r="Q190" s="96">
        <v>0</v>
      </c>
      <c r="R190" s="96">
        <f t="shared" si="22"/>
        <v>0</v>
      </c>
      <c r="S190" s="96">
        <v>0</v>
      </c>
      <c r="T190" s="97">
        <f t="shared" si="23"/>
        <v>0</v>
      </c>
      <c r="AR190" s="43" t="s">
        <v>140</v>
      </c>
      <c r="AT190" s="43" t="s">
        <v>136</v>
      </c>
      <c r="AU190" s="43" t="s">
        <v>80</v>
      </c>
      <c r="AY190" s="4" t="s">
        <v>133</v>
      </c>
      <c r="BE190" s="59">
        <f t="shared" si="24"/>
        <v>0</v>
      </c>
      <c r="BF190" s="59">
        <f t="shared" si="25"/>
        <v>0</v>
      </c>
      <c r="BG190" s="59">
        <f t="shared" si="26"/>
        <v>0</v>
      </c>
      <c r="BH190" s="59">
        <f t="shared" si="27"/>
        <v>0</v>
      </c>
      <c r="BI190" s="59">
        <f t="shared" si="28"/>
        <v>0</v>
      </c>
      <c r="BJ190" s="4" t="s">
        <v>78</v>
      </c>
      <c r="BK190" s="59">
        <f t="shared" si="29"/>
        <v>0</v>
      </c>
      <c r="BL190" s="4" t="s">
        <v>140</v>
      </c>
      <c r="BM190" s="43" t="s">
        <v>318</v>
      </c>
    </row>
    <row r="191" spans="2:65" s="77" customFormat="1" ht="22.9" customHeight="1">
      <c r="B191" s="76"/>
      <c r="D191" s="78" t="s">
        <v>72</v>
      </c>
      <c r="E191" s="86" t="s">
        <v>319</v>
      </c>
      <c r="F191" s="86" t="s">
        <v>320</v>
      </c>
      <c r="I191" s="98"/>
      <c r="J191" s="87">
        <f>BK191</f>
        <v>0</v>
      </c>
      <c r="L191" s="76"/>
      <c r="M191" s="81"/>
      <c r="P191" s="82">
        <f>P192</f>
        <v>86.683087</v>
      </c>
      <c r="R191" s="82">
        <f>R192</f>
        <v>0</v>
      </c>
      <c r="T191" s="83">
        <f>T192</f>
        <v>0</v>
      </c>
      <c r="AR191" s="78" t="s">
        <v>78</v>
      </c>
      <c r="AT191" s="84" t="s">
        <v>72</v>
      </c>
      <c r="AU191" s="84" t="s">
        <v>78</v>
      </c>
      <c r="AY191" s="78" t="s">
        <v>133</v>
      </c>
      <c r="BK191" s="85">
        <f>BK192</f>
        <v>0</v>
      </c>
    </row>
    <row r="192" spans="2:65" s="11" customFormat="1" ht="24.2" customHeight="1">
      <c r="B192" s="10"/>
      <c r="C192" s="88" t="s">
        <v>321</v>
      </c>
      <c r="D192" s="88" t="s">
        <v>136</v>
      </c>
      <c r="E192" s="89" t="s">
        <v>322</v>
      </c>
      <c r="F192" s="90" t="s">
        <v>323</v>
      </c>
      <c r="G192" s="91" t="s">
        <v>281</v>
      </c>
      <c r="H192" s="92">
        <v>28.152999999999999</v>
      </c>
      <c r="I192" s="1">
        <v>0</v>
      </c>
      <c r="J192" s="93">
        <f>ROUND(I192*H192,2)</f>
        <v>0</v>
      </c>
      <c r="K192" s="94"/>
      <c r="L192" s="10"/>
      <c r="M192" s="95" t="s">
        <v>1</v>
      </c>
      <c r="N192" s="57" t="s">
        <v>38</v>
      </c>
      <c r="O192" s="96">
        <v>3.0790000000000002</v>
      </c>
      <c r="P192" s="96">
        <f>O192*H192</f>
        <v>86.683087</v>
      </c>
      <c r="Q192" s="96">
        <v>0</v>
      </c>
      <c r="R192" s="96">
        <f>Q192*H192</f>
        <v>0</v>
      </c>
      <c r="S192" s="96">
        <v>0</v>
      </c>
      <c r="T192" s="97">
        <f>S192*H192</f>
        <v>0</v>
      </c>
      <c r="AR192" s="43" t="s">
        <v>140</v>
      </c>
      <c r="AT192" s="43" t="s">
        <v>136</v>
      </c>
      <c r="AU192" s="43" t="s">
        <v>80</v>
      </c>
      <c r="AY192" s="4" t="s">
        <v>133</v>
      </c>
      <c r="BE192" s="59">
        <f>IF(N192="základní",J192,0)</f>
        <v>0</v>
      </c>
      <c r="BF192" s="59">
        <f>IF(N192="snížená",J192,0)</f>
        <v>0</v>
      </c>
      <c r="BG192" s="59">
        <f>IF(N192="zákl. přenesená",J192,0)</f>
        <v>0</v>
      </c>
      <c r="BH192" s="59">
        <f>IF(N192="sníž. přenesená",J192,0)</f>
        <v>0</v>
      </c>
      <c r="BI192" s="59">
        <f>IF(N192="nulová",J192,0)</f>
        <v>0</v>
      </c>
      <c r="BJ192" s="4" t="s">
        <v>78</v>
      </c>
      <c r="BK192" s="59">
        <f>ROUND(I192*H192,2)</f>
        <v>0</v>
      </c>
      <c r="BL192" s="4" t="s">
        <v>140</v>
      </c>
      <c r="BM192" s="43" t="s">
        <v>324</v>
      </c>
    </row>
    <row r="193" spans="2:65" s="77" customFormat="1" ht="25.9" customHeight="1">
      <c r="B193" s="76"/>
      <c r="D193" s="78" t="s">
        <v>72</v>
      </c>
      <c r="E193" s="79" t="s">
        <v>325</v>
      </c>
      <c r="F193" s="79" t="s">
        <v>326</v>
      </c>
      <c r="I193" s="98"/>
      <c r="J193" s="80">
        <f>BK193</f>
        <v>0</v>
      </c>
      <c r="L193" s="76"/>
      <c r="M193" s="81"/>
      <c r="P193" s="82">
        <f>P194+P201+P210+P219+P226+P269+P275+P283+P290+P295+P306+P308</f>
        <v>686.85104100000001</v>
      </c>
      <c r="R193" s="82">
        <f>R194+R201+R210+R219+R226+R269+R275+R283+R290+R295+R306+R308</f>
        <v>4.8990424800000012</v>
      </c>
      <c r="T193" s="83">
        <f>T194+T201+T210+T219+T226+T269+T275+T283+T290+T295+T306+T308</f>
        <v>3.4459347000000005</v>
      </c>
      <c r="AR193" s="78" t="s">
        <v>80</v>
      </c>
      <c r="AT193" s="84" t="s">
        <v>72</v>
      </c>
      <c r="AU193" s="84" t="s">
        <v>73</v>
      </c>
      <c r="AY193" s="78" t="s">
        <v>133</v>
      </c>
      <c r="BK193" s="85">
        <f>BK194+BK201+BK210+BK219+BK226+BK269+BK275+BK283+BK290+BK295+BK306+BK308</f>
        <v>0</v>
      </c>
    </row>
    <row r="194" spans="2:65" s="77" customFormat="1" ht="22.9" customHeight="1">
      <c r="B194" s="76"/>
      <c r="D194" s="78" t="s">
        <v>72</v>
      </c>
      <c r="E194" s="86" t="s">
        <v>327</v>
      </c>
      <c r="F194" s="86" t="s">
        <v>328</v>
      </c>
      <c r="I194" s="98"/>
      <c r="J194" s="87">
        <f>BK194</f>
        <v>0</v>
      </c>
      <c r="L194" s="76"/>
      <c r="M194" s="81"/>
      <c r="P194" s="82">
        <f>SUM(P195:P200)</f>
        <v>9.8501540000000016</v>
      </c>
      <c r="R194" s="82">
        <f>SUM(R195:R200)</f>
        <v>0.23586799999999999</v>
      </c>
      <c r="T194" s="83">
        <f>SUM(T195:T200)</f>
        <v>0.1049132</v>
      </c>
      <c r="AR194" s="78" t="s">
        <v>80</v>
      </c>
      <c r="AT194" s="84" t="s">
        <v>72</v>
      </c>
      <c r="AU194" s="84" t="s">
        <v>78</v>
      </c>
      <c r="AY194" s="78" t="s">
        <v>133</v>
      </c>
      <c r="BK194" s="85">
        <f>SUM(BK195:BK200)</f>
        <v>0</v>
      </c>
    </row>
    <row r="195" spans="2:65" s="11" customFormat="1" ht="24.2" customHeight="1">
      <c r="B195" s="10"/>
      <c r="C195" s="88" t="s">
        <v>329</v>
      </c>
      <c r="D195" s="88" t="s">
        <v>136</v>
      </c>
      <c r="E195" s="89" t="s">
        <v>330</v>
      </c>
      <c r="F195" s="90" t="s">
        <v>331</v>
      </c>
      <c r="G195" s="91" t="s">
        <v>146</v>
      </c>
      <c r="H195" s="92">
        <v>64.75</v>
      </c>
      <c r="I195" s="1">
        <v>0</v>
      </c>
      <c r="J195" s="93">
        <f t="shared" ref="J195:J200" si="30">ROUND(I195*H195,2)</f>
        <v>0</v>
      </c>
      <c r="K195" s="94"/>
      <c r="L195" s="10"/>
      <c r="M195" s="95" t="s">
        <v>1</v>
      </c>
      <c r="N195" s="57" t="s">
        <v>38</v>
      </c>
      <c r="O195" s="96">
        <v>0.06</v>
      </c>
      <c r="P195" s="96">
        <f t="shared" ref="P195:P200" si="31">O195*H195</f>
        <v>3.8849999999999998</v>
      </c>
      <c r="Q195" s="96">
        <v>0</v>
      </c>
      <c r="R195" s="96">
        <f t="shared" ref="R195:R200" si="32">Q195*H195</f>
        <v>0</v>
      </c>
      <c r="S195" s="96">
        <v>0</v>
      </c>
      <c r="T195" s="97">
        <f t="shared" ref="T195:T200" si="33">S195*H195</f>
        <v>0</v>
      </c>
      <c r="AR195" s="43" t="s">
        <v>199</v>
      </c>
      <c r="AT195" s="43" t="s">
        <v>136</v>
      </c>
      <c r="AU195" s="43" t="s">
        <v>80</v>
      </c>
      <c r="AY195" s="4" t="s">
        <v>133</v>
      </c>
      <c r="BE195" s="59">
        <f t="shared" ref="BE195:BE200" si="34">IF(N195="základní",J195,0)</f>
        <v>0</v>
      </c>
      <c r="BF195" s="59">
        <f t="shared" ref="BF195:BF200" si="35">IF(N195="snížená",J195,0)</f>
        <v>0</v>
      </c>
      <c r="BG195" s="59">
        <f t="shared" ref="BG195:BG200" si="36">IF(N195="zákl. přenesená",J195,0)</f>
        <v>0</v>
      </c>
      <c r="BH195" s="59">
        <f t="shared" ref="BH195:BH200" si="37">IF(N195="sníž. přenesená",J195,0)</f>
        <v>0</v>
      </c>
      <c r="BI195" s="59">
        <f t="shared" ref="BI195:BI200" si="38">IF(N195="nulová",J195,0)</f>
        <v>0</v>
      </c>
      <c r="BJ195" s="4" t="s">
        <v>78</v>
      </c>
      <c r="BK195" s="59">
        <f t="shared" ref="BK195:BK200" si="39">ROUND(I195*H195,2)</f>
        <v>0</v>
      </c>
      <c r="BL195" s="4" t="s">
        <v>199</v>
      </c>
      <c r="BM195" s="43" t="s">
        <v>332</v>
      </c>
    </row>
    <row r="196" spans="2:65" s="11" customFormat="1" ht="24.2" customHeight="1">
      <c r="B196" s="10"/>
      <c r="C196" s="99" t="s">
        <v>333</v>
      </c>
      <c r="D196" s="99" t="s">
        <v>171</v>
      </c>
      <c r="E196" s="100" t="s">
        <v>334</v>
      </c>
      <c r="F196" s="101" t="s">
        <v>335</v>
      </c>
      <c r="G196" s="102" t="s">
        <v>146</v>
      </c>
      <c r="H196" s="103">
        <v>66.045000000000002</v>
      </c>
      <c r="I196" s="2">
        <v>0</v>
      </c>
      <c r="J196" s="104">
        <f t="shared" si="30"/>
        <v>0</v>
      </c>
      <c r="K196" s="105"/>
      <c r="L196" s="106"/>
      <c r="M196" s="107" t="s">
        <v>1</v>
      </c>
      <c r="N196" s="108" t="s">
        <v>38</v>
      </c>
      <c r="O196" s="96">
        <v>0</v>
      </c>
      <c r="P196" s="96">
        <f t="shared" si="31"/>
        <v>0</v>
      </c>
      <c r="Q196" s="96">
        <v>3.0000000000000001E-3</v>
      </c>
      <c r="R196" s="96">
        <f t="shared" si="32"/>
        <v>0.19813500000000001</v>
      </c>
      <c r="S196" s="96">
        <v>0</v>
      </c>
      <c r="T196" s="97">
        <f t="shared" si="33"/>
        <v>0</v>
      </c>
      <c r="AR196" s="43" t="s">
        <v>263</v>
      </c>
      <c r="AT196" s="43" t="s">
        <v>171</v>
      </c>
      <c r="AU196" s="43" t="s">
        <v>80</v>
      </c>
      <c r="AY196" s="4" t="s">
        <v>133</v>
      </c>
      <c r="BE196" s="59">
        <f t="shared" si="34"/>
        <v>0</v>
      </c>
      <c r="BF196" s="59">
        <f t="shared" si="35"/>
        <v>0</v>
      </c>
      <c r="BG196" s="59">
        <f t="shared" si="36"/>
        <v>0</v>
      </c>
      <c r="BH196" s="59">
        <f t="shared" si="37"/>
        <v>0</v>
      </c>
      <c r="BI196" s="59">
        <f t="shared" si="38"/>
        <v>0</v>
      </c>
      <c r="BJ196" s="4" t="s">
        <v>78</v>
      </c>
      <c r="BK196" s="59">
        <f t="shared" si="39"/>
        <v>0</v>
      </c>
      <c r="BL196" s="4" t="s">
        <v>199</v>
      </c>
      <c r="BM196" s="43" t="s">
        <v>336</v>
      </c>
    </row>
    <row r="197" spans="2:65" s="11" customFormat="1" ht="24.2" customHeight="1">
      <c r="B197" s="10"/>
      <c r="C197" s="88" t="s">
        <v>337</v>
      </c>
      <c r="D197" s="88" t="s">
        <v>136</v>
      </c>
      <c r="E197" s="89" t="s">
        <v>338</v>
      </c>
      <c r="F197" s="90" t="s">
        <v>339</v>
      </c>
      <c r="G197" s="91" t="s">
        <v>146</v>
      </c>
      <c r="H197" s="92">
        <v>74.938000000000002</v>
      </c>
      <c r="I197" s="1">
        <v>0</v>
      </c>
      <c r="J197" s="93">
        <f t="shared" si="30"/>
        <v>0</v>
      </c>
      <c r="K197" s="94"/>
      <c r="L197" s="10"/>
      <c r="M197" s="95" t="s">
        <v>1</v>
      </c>
      <c r="N197" s="57" t="s">
        <v>38</v>
      </c>
      <c r="O197" s="96">
        <v>5.8000000000000003E-2</v>
      </c>
      <c r="P197" s="96">
        <f t="shared" si="31"/>
        <v>4.3464040000000006</v>
      </c>
      <c r="Q197" s="96">
        <v>0</v>
      </c>
      <c r="R197" s="96">
        <f t="shared" si="32"/>
        <v>0</v>
      </c>
      <c r="S197" s="96">
        <v>1.4E-3</v>
      </c>
      <c r="T197" s="97">
        <f t="shared" si="33"/>
        <v>0.1049132</v>
      </c>
      <c r="AR197" s="43" t="s">
        <v>199</v>
      </c>
      <c r="AT197" s="43" t="s">
        <v>136</v>
      </c>
      <c r="AU197" s="43" t="s">
        <v>80</v>
      </c>
      <c r="AY197" s="4" t="s">
        <v>133</v>
      </c>
      <c r="BE197" s="59">
        <f t="shared" si="34"/>
        <v>0</v>
      </c>
      <c r="BF197" s="59">
        <f t="shared" si="35"/>
        <v>0</v>
      </c>
      <c r="BG197" s="59">
        <f t="shared" si="36"/>
        <v>0</v>
      </c>
      <c r="BH197" s="59">
        <f t="shared" si="37"/>
        <v>0</v>
      </c>
      <c r="BI197" s="59">
        <f t="shared" si="38"/>
        <v>0</v>
      </c>
      <c r="BJ197" s="4" t="s">
        <v>78</v>
      </c>
      <c r="BK197" s="59">
        <f t="shared" si="39"/>
        <v>0</v>
      </c>
      <c r="BL197" s="4" t="s">
        <v>199</v>
      </c>
      <c r="BM197" s="43" t="s">
        <v>340</v>
      </c>
    </row>
    <row r="198" spans="2:65" s="11" customFormat="1" ht="24.2" customHeight="1">
      <c r="B198" s="10"/>
      <c r="C198" s="88" t="s">
        <v>341</v>
      </c>
      <c r="D198" s="88" t="s">
        <v>136</v>
      </c>
      <c r="E198" s="89" t="s">
        <v>342</v>
      </c>
      <c r="F198" s="90" t="s">
        <v>343</v>
      </c>
      <c r="G198" s="91" t="s">
        <v>146</v>
      </c>
      <c r="H198" s="92">
        <v>64.75</v>
      </c>
      <c r="I198" s="1">
        <v>0</v>
      </c>
      <c r="J198" s="93">
        <f t="shared" si="30"/>
        <v>0</v>
      </c>
      <c r="K198" s="94"/>
      <c r="L198" s="10"/>
      <c r="M198" s="95" t="s">
        <v>1</v>
      </c>
      <c r="N198" s="57" t="s">
        <v>38</v>
      </c>
      <c r="O198" s="96">
        <v>2.5000000000000001E-2</v>
      </c>
      <c r="P198" s="96">
        <f t="shared" si="31"/>
        <v>1.6187500000000001</v>
      </c>
      <c r="Q198" s="96">
        <v>0</v>
      </c>
      <c r="R198" s="96">
        <f t="shared" si="32"/>
        <v>0</v>
      </c>
      <c r="S198" s="96">
        <v>0</v>
      </c>
      <c r="T198" s="97">
        <f t="shared" si="33"/>
        <v>0</v>
      </c>
      <c r="AR198" s="43" t="s">
        <v>199</v>
      </c>
      <c r="AT198" s="43" t="s">
        <v>136</v>
      </c>
      <c r="AU198" s="43" t="s">
        <v>80</v>
      </c>
      <c r="AY198" s="4" t="s">
        <v>133</v>
      </c>
      <c r="BE198" s="59">
        <f t="shared" si="34"/>
        <v>0</v>
      </c>
      <c r="BF198" s="59">
        <f t="shared" si="35"/>
        <v>0</v>
      </c>
      <c r="BG198" s="59">
        <f t="shared" si="36"/>
        <v>0</v>
      </c>
      <c r="BH198" s="59">
        <f t="shared" si="37"/>
        <v>0</v>
      </c>
      <c r="BI198" s="59">
        <f t="shared" si="38"/>
        <v>0</v>
      </c>
      <c r="BJ198" s="4" t="s">
        <v>78</v>
      </c>
      <c r="BK198" s="59">
        <f t="shared" si="39"/>
        <v>0</v>
      </c>
      <c r="BL198" s="4" t="s">
        <v>199</v>
      </c>
      <c r="BM198" s="43" t="s">
        <v>344</v>
      </c>
    </row>
    <row r="199" spans="2:65" s="11" customFormat="1" ht="24.2" customHeight="1">
      <c r="B199" s="10"/>
      <c r="C199" s="99" t="s">
        <v>345</v>
      </c>
      <c r="D199" s="99" t="s">
        <v>171</v>
      </c>
      <c r="E199" s="100" t="s">
        <v>346</v>
      </c>
      <c r="F199" s="101" t="s">
        <v>347</v>
      </c>
      <c r="G199" s="102" t="s">
        <v>146</v>
      </c>
      <c r="H199" s="103">
        <v>75.465999999999994</v>
      </c>
      <c r="I199" s="2">
        <v>0</v>
      </c>
      <c r="J199" s="104">
        <f t="shared" si="30"/>
        <v>0</v>
      </c>
      <c r="K199" s="105"/>
      <c r="L199" s="106"/>
      <c r="M199" s="107" t="s">
        <v>1</v>
      </c>
      <c r="N199" s="108" t="s">
        <v>38</v>
      </c>
      <c r="O199" s="96">
        <v>0</v>
      </c>
      <c r="P199" s="96">
        <f t="shared" si="31"/>
        <v>0</v>
      </c>
      <c r="Q199" s="96">
        <v>5.0000000000000001E-4</v>
      </c>
      <c r="R199" s="96">
        <f t="shared" si="32"/>
        <v>3.7732999999999996E-2</v>
      </c>
      <c r="S199" s="96">
        <v>0</v>
      </c>
      <c r="T199" s="97">
        <f t="shared" si="33"/>
        <v>0</v>
      </c>
      <c r="AR199" s="43" t="s">
        <v>263</v>
      </c>
      <c r="AT199" s="43" t="s">
        <v>171</v>
      </c>
      <c r="AU199" s="43" t="s">
        <v>80</v>
      </c>
      <c r="AY199" s="4" t="s">
        <v>133</v>
      </c>
      <c r="BE199" s="59">
        <f t="shared" si="34"/>
        <v>0</v>
      </c>
      <c r="BF199" s="59">
        <f t="shared" si="35"/>
        <v>0</v>
      </c>
      <c r="BG199" s="59">
        <f t="shared" si="36"/>
        <v>0</v>
      </c>
      <c r="BH199" s="59">
        <f t="shared" si="37"/>
        <v>0</v>
      </c>
      <c r="BI199" s="59">
        <f t="shared" si="38"/>
        <v>0</v>
      </c>
      <c r="BJ199" s="4" t="s">
        <v>78</v>
      </c>
      <c r="BK199" s="59">
        <f t="shared" si="39"/>
        <v>0</v>
      </c>
      <c r="BL199" s="4" t="s">
        <v>199</v>
      </c>
      <c r="BM199" s="43" t="s">
        <v>348</v>
      </c>
    </row>
    <row r="200" spans="2:65" s="11" customFormat="1" ht="24.2" customHeight="1">
      <c r="B200" s="10"/>
      <c r="C200" s="88" t="s">
        <v>349</v>
      </c>
      <c r="D200" s="88" t="s">
        <v>136</v>
      </c>
      <c r="E200" s="89" t="s">
        <v>350</v>
      </c>
      <c r="F200" s="90" t="s">
        <v>351</v>
      </c>
      <c r="G200" s="91" t="s">
        <v>352</v>
      </c>
      <c r="H200" s="92">
        <v>374.07400000000001</v>
      </c>
      <c r="I200" s="1">
        <v>0</v>
      </c>
      <c r="J200" s="93">
        <f t="shared" si="30"/>
        <v>0</v>
      </c>
      <c r="K200" s="94"/>
      <c r="L200" s="10"/>
      <c r="M200" s="95" t="s">
        <v>1</v>
      </c>
      <c r="N200" s="57" t="s">
        <v>38</v>
      </c>
      <c r="O200" s="96">
        <v>0</v>
      </c>
      <c r="P200" s="96">
        <f t="shared" si="31"/>
        <v>0</v>
      </c>
      <c r="Q200" s="96">
        <v>0</v>
      </c>
      <c r="R200" s="96">
        <f t="shared" si="32"/>
        <v>0</v>
      </c>
      <c r="S200" s="96">
        <v>0</v>
      </c>
      <c r="T200" s="97">
        <f t="shared" si="33"/>
        <v>0</v>
      </c>
      <c r="AR200" s="43" t="s">
        <v>199</v>
      </c>
      <c r="AT200" s="43" t="s">
        <v>136</v>
      </c>
      <c r="AU200" s="43" t="s">
        <v>80</v>
      </c>
      <c r="AY200" s="4" t="s">
        <v>133</v>
      </c>
      <c r="BE200" s="59">
        <f t="shared" si="34"/>
        <v>0</v>
      </c>
      <c r="BF200" s="59">
        <f t="shared" si="35"/>
        <v>0</v>
      </c>
      <c r="BG200" s="59">
        <f t="shared" si="36"/>
        <v>0</v>
      </c>
      <c r="BH200" s="59">
        <f t="shared" si="37"/>
        <v>0</v>
      </c>
      <c r="BI200" s="59">
        <f t="shared" si="38"/>
        <v>0</v>
      </c>
      <c r="BJ200" s="4" t="s">
        <v>78</v>
      </c>
      <c r="BK200" s="59">
        <f t="shared" si="39"/>
        <v>0</v>
      </c>
      <c r="BL200" s="4" t="s">
        <v>199</v>
      </c>
      <c r="BM200" s="43" t="s">
        <v>353</v>
      </c>
    </row>
    <row r="201" spans="2:65" s="77" customFormat="1" ht="22.9" customHeight="1">
      <c r="B201" s="76"/>
      <c r="D201" s="78" t="s">
        <v>72</v>
      </c>
      <c r="E201" s="86" t="s">
        <v>354</v>
      </c>
      <c r="F201" s="86" t="s">
        <v>355</v>
      </c>
      <c r="I201" s="98"/>
      <c r="J201" s="87">
        <f>BK201</f>
        <v>0</v>
      </c>
      <c r="L201" s="76"/>
      <c r="M201" s="81"/>
      <c r="P201" s="82">
        <f>SUM(P202:P209)</f>
        <v>70.375</v>
      </c>
      <c r="R201" s="82">
        <f>SUM(R202:R209)</f>
        <v>5.7230000000000003E-2</v>
      </c>
      <c r="T201" s="83">
        <f>SUM(T202:T209)</f>
        <v>0</v>
      </c>
      <c r="AR201" s="78" t="s">
        <v>80</v>
      </c>
      <c r="AT201" s="84" t="s">
        <v>72</v>
      </c>
      <c r="AU201" s="84" t="s">
        <v>78</v>
      </c>
      <c r="AY201" s="78" t="s">
        <v>133</v>
      </c>
      <c r="BK201" s="85">
        <f>SUM(BK202:BK209)</f>
        <v>0</v>
      </c>
    </row>
    <row r="202" spans="2:65" s="11" customFormat="1" ht="16.5" customHeight="1">
      <c r="B202" s="10"/>
      <c r="C202" s="88" t="s">
        <v>356</v>
      </c>
      <c r="D202" s="88" t="s">
        <v>136</v>
      </c>
      <c r="E202" s="89" t="s">
        <v>357</v>
      </c>
      <c r="F202" s="90" t="s">
        <v>358</v>
      </c>
      <c r="G202" s="91" t="s">
        <v>237</v>
      </c>
      <c r="H202" s="92">
        <v>4</v>
      </c>
      <c r="I202" s="1">
        <v>0</v>
      </c>
      <c r="J202" s="93">
        <f t="shared" ref="J202:J209" si="40">ROUND(I202*H202,2)</f>
        <v>0</v>
      </c>
      <c r="K202" s="94"/>
      <c r="L202" s="10"/>
      <c r="M202" s="95" t="s">
        <v>1</v>
      </c>
      <c r="N202" s="57" t="s">
        <v>38</v>
      </c>
      <c r="O202" s="96">
        <v>0.34200000000000003</v>
      </c>
      <c r="P202" s="96">
        <f t="shared" ref="P202:P209" si="41">O202*H202</f>
        <v>1.3680000000000001</v>
      </c>
      <c r="Q202" s="96">
        <v>1.7899999999999999E-3</v>
      </c>
      <c r="R202" s="96">
        <f t="shared" ref="R202:R209" si="42">Q202*H202</f>
        <v>7.1599999999999997E-3</v>
      </c>
      <c r="S202" s="96">
        <v>0</v>
      </c>
      <c r="T202" s="97">
        <f t="shared" ref="T202:T209" si="43">S202*H202</f>
        <v>0</v>
      </c>
      <c r="AR202" s="43" t="s">
        <v>199</v>
      </c>
      <c r="AT202" s="43" t="s">
        <v>136</v>
      </c>
      <c r="AU202" s="43" t="s">
        <v>80</v>
      </c>
      <c r="AY202" s="4" t="s">
        <v>133</v>
      </c>
      <c r="BE202" s="59">
        <f t="shared" ref="BE202:BE209" si="44">IF(N202="základní",J202,0)</f>
        <v>0</v>
      </c>
      <c r="BF202" s="59">
        <f t="shared" ref="BF202:BF209" si="45">IF(N202="snížená",J202,0)</f>
        <v>0</v>
      </c>
      <c r="BG202" s="59">
        <f t="shared" ref="BG202:BG209" si="46">IF(N202="zákl. přenesená",J202,0)</f>
        <v>0</v>
      </c>
      <c r="BH202" s="59">
        <f t="shared" ref="BH202:BH209" si="47">IF(N202="sníž. přenesená",J202,0)</f>
        <v>0</v>
      </c>
      <c r="BI202" s="59">
        <f t="shared" ref="BI202:BI209" si="48">IF(N202="nulová",J202,0)</f>
        <v>0</v>
      </c>
      <c r="BJ202" s="4" t="s">
        <v>78</v>
      </c>
      <c r="BK202" s="59">
        <f t="shared" ref="BK202:BK209" si="49">ROUND(I202*H202,2)</f>
        <v>0</v>
      </c>
      <c r="BL202" s="4" t="s">
        <v>199</v>
      </c>
      <c r="BM202" s="43" t="s">
        <v>359</v>
      </c>
    </row>
    <row r="203" spans="2:65" s="11" customFormat="1" ht="24.2" customHeight="1">
      <c r="B203" s="10"/>
      <c r="C203" s="88" t="s">
        <v>360</v>
      </c>
      <c r="D203" s="88" t="s">
        <v>136</v>
      </c>
      <c r="E203" s="89" t="s">
        <v>361</v>
      </c>
      <c r="F203" s="90" t="s">
        <v>362</v>
      </c>
      <c r="G203" s="91" t="s">
        <v>168</v>
      </c>
      <c r="H203" s="92">
        <v>45</v>
      </c>
      <c r="I203" s="1">
        <v>0</v>
      </c>
      <c r="J203" s="93">
        <f t="shared" si="40"/>
        <v>0</v>
      </c>
      <c r="K203" s="94"/>
      <c r="L203" s="10"/>
      <c r="M203" s="95" t="s">
        <v>1</v>
      </c>
      <c r="N203" s="57" t="s">
        <v>38</v>
      </c>
      <c r="O203" s="96">
        <v>0.78</v>
      </c>
      <c r="P203" s="96">
        <f t="shared" si="41"/>
        <v>35.1</v>
      </c>
      <c r="Q203" s="96">
        <v>5.9000000000000003E-4</v>
      </c>
      <c r="R203" s="96">
        <f t="shared" si="42"/>
        <v>2.6550000000000001E-2</v>
      </c>
      <c r="S203" s="96">
        <v>0</v>
      </c>
      <c r="T203" s="97">
        <f t="shared" si="43"/>
        <v>0</v>
      </c>
      <c r="AR203" s="43" t="s">
        <v>199</v>
      </c>
      <c r="AT203" s="43" t="s">
        <v>136</v>
      </c>
      <c r="AU203" s="43" t="s">
        <v>80</v>
      </c>
      <c r="AY203" s="4" t="s">
        <v>133</v>
      </c>
      <c r="BE203" s="59">
        <f t="shared" si="44"/>
        <v>0</v>
      </c>
      <c r="BF203" s="59">
        <f t="shared" si="45"/>
        <v>0</v>
      </c>
      <c r="BG203" s="59">
        <f t="shared" si="46"/>
        <v>0</v>
      </c>
      <c r="BH203" s="59">
        <f t="shared" si="47"/>
        <v>0</v>
      </c>
      <c r="BI203" s="59">
        <f t="shared" si="48"/>
        <v>0</v>
      </c>
      <c r="BJ203" s="4" t="s">
        <v>78</v>
      </c>
      <c r="BK203" s="59">
        <f t="shared" si="49"/>
        <v>0</v>
      </c>
      <c r="BL203" s="4" t="s">
        <v>199</v>
      </c>
      <c r="BM203" s="43" t="s">
        <v>363</v>
      </c>
    </row>
    <row r="204" spans="2:65" s="11" customFormat="1" ht="24.2" customHeight="1">
      <c r="B204" s="10"/>
      <c r="C204" s="88" t="s">
        <v>364</v>
      </c>
      <c r="D204" s="88" t="s">
        <v>136</v>
      </c>
      <c r="E204" s="89" t="s">
        <v>365</v>
      </c>
      <c r="F204" s="90" t="s">
        <v>366</v>
      </c>
      <c r="G204" s="91" t="s">
        <v>168</v>
      </c>
      <c r="H204" s="92">
        <v>4</v>
      </c>
      <c r="I204" s="1">
        <v>0</v>
      </c>
      <c r="J204" s="93">
        <f t="shared" si="40"/>
        <v>0</v>
      </c>
      <c r="K204" s="94"/>
      <c r="L204" s="10"/>
      <c r="M204" s="95" t="s">
        <v>1</v>
      </c>
      <c r="N204" s="57" t="s">
        <v>38</v>
      </c>
      <c r="O204" s="96">
        <v>0.82699999999999996</v>
      </c>
      <c r="P204" s="96">
        <f t="shared" si="41"/>
        <v>3.3079999999999998</v>
      </c>
      <c r="Q204" s="96">
        <v>2.0100000000000001E-3</v>
      </c>
      <c r="R204" s="96">
        <f t="shared" si="42"/>
        <v>8.0400000000000003E-3</v>
      </c>
      <c r="S204" s="96">
        <v>0</v>
      </c>
      <c r="T204" s="97">
        <f t="shared" si="43"/>
        <v>0</v>
      </c>
      <c r="AR204" s="43" t="s">
        <v>199</v>
      </c>
      <c r="AT204" s="43" t="s">
        <v>136</v>
      </c>
      <c r="AU204" s="43" t="s">
        <v>80</v>
      </c>
      <c r="AY204" s="4" t="s">
        <v>133</v>
      </c>
      <c r="BE204" s="59">
        <f t="shared" si="44"/>
        <v>0</v>
      </c>
      <c r="BF204" s="59">
        <f t="shared" si="45"/>
        <v>0</v>
      </c>
      <c r="BG204" s="59">
        <f t="shared" si="46"/>
        <v>0</v>
      </c>
      <c r="BH204" s="59">
        <f t="shared" si="47"/>
        <v>0</v>
      </c>
      <c r="BI204" s="59">
        <f t="shared" si="48"/>
        <v>0</v>
      </c>
      <c r="BJ204" s="4" t="s">
        <v>78</v>
      </c>
      <c r="BK204" s="59">
        <f t="shared" si="49"/>
        <v>0</v>
      </c>
      <c r="BL204" s="4" t="s">
        <v>199</v>
      </c>
      <c r="BM204" s="43" t="s">
        <v>367</v>
      </c>
    </row>
    <row r="205" spans="2:65" s="11" customFormat="1" ht="24.2" customHeight="1">
      <c r="B205" s="10"/>
      <c r="C205" s="88" t="s">
        <v>368</v>
      </c>
      <c r="D205" s="88" t="s">
        <v>136</v>
      </c>
      <c r="E205" s="89" t="s">
        <v>369</v>
      </c>
      <c r="F205" s="90" t="s">
        <v>370</v>
      </c>
      <c r="G205" s="91" t="s">
        <v>168</v>
      </c>
      <c r="H205" s="92">
        <v>12</v>
      </c>
      <c r="I205" s="1">
        <v>0</v>
      </c>
      <c r="J205" s="93">
        <f t="shared" si="40"/>
        <v>0</v>
      </c>
      <c r="K205" s="94"/>
      <c r="L205" s="10"/>
      <c r="M205" s="95" t="s">
        <v>1</v>
      </c>
      <c r="N205" s="57" t="s">
        <v>38</v>
      </c>
      <c r="O205" s="96">
        <v>0.65900000000000003</v>
      </c>
      <c r="P205" s="96">
        <f t="shared" si="41"/>
        <v>7.9080000000000004</v>
      </c>
      <c r="Q205" s="96">
        <v>4.0999999999999999E-4</v>
      </c>
      <c r="R205" s="96">
        <f t="shared" si="42"/>
        <v>4.9199999999999999E-3</v>
      </c>
      <c r="S205" s="96">
        <v>0</v>
      </c>
      <c r="T205" s="97">
        <f t="shared" si="43"/>
        <v>0</v>
      </c>
      <c r="AR205" s="43" t="s">
        <v>199</v>
      </c>
      <c r="AT205" s="43" t="s">
        <v>136</v>
      </c>
      <c r="AU205" s="43" t="s">
        <v>80</v>
      </c>
      <c r="AY205" s="4" t="s">
        <v>133</v>
      </c>
      <c r="BE205" s="59">
        <f t="shared" si="44"/>
        <v>0</v>
      </c>
      <c r="BF205" s="59">
        <f t="shared" si="45"/>
        <v>0</v>
      </c>
      <c r="BG205" s="59">
        <f t="shared" si="46"/>
        <v>0</v>
      </c>
      <c r="BH205" s="59">
        <f t="shared" si="47"/>
        <v>0</v>
      </c>
      <c r="BI205" s="59">
        <f t="shared" si="48"/>
        <v>0</v>
      </c>
      <c r="BJ205" s="4" t="s">
        <v>78</v>
      </c>
      <c r="BK205" s="59">
        <f t="shared" si="49"/>
        <v>0</v>
      </c>
      <c r="BL205" s="4" t="s">
        <v>199</v>
      </c>
      <c r="BM205" s="43" t="s">
        <v>371</v>
      </c>
    </row>
    <row r="206" spans="2:65" s="11" customFormat="1" ht="24.2" customHeight="1">
      <c r="B206" s="10"/>
      <c r="C206" s="88" t="s">
        <v>372</v>
      </c>
      <c r="D206" s="88" t="s">
        <v>136</v>
      </c>
      <c r="E206" s="89" t="s">
        <v>373</v>
      </c>
      <c r="F206" s="90" t="s">
        <v>374</v>
      </c>
      <c r="G206" s="91" t="s">
        <v>168</v>
      </c>
      <c r="H206" s="92">
        <v>22</v>
      </c>
      <c r="I206" s="1">
        <v>0</v>
      </c>
      <c r="J206" s="93">
        <f t="shared" si="40"/>
        <v>0</v>
      </c>
      <c r="K206" s="94"/>
      <c r="L206" s="10"/>
      <c r="M206" s="95" t="s">
        <v>1</v>
      </c>
      <c r="N206" s="57" t="s">
        <v>38</v>
      </c>
      <c r="O206" s="96">
        <v>0.72799999999999998</v>
      </c>
      <c r="P206" s="96">
        <f t="shared" si="41"/>
        <v>16.015999999999998</v>
      </c>
      <c r="Q206" s="96">
        <v>4.8000000000000001E-4</v>
      </c>
      <c r="R206" s="96">
        <f t="shared" si="42"/>
        <v>1.056E-2</v>
      </c>
      <c r="S206" s="96">
        <v>0</v>
      </c>
      <c r="T206" s="97">
        <f t="shared" si="43"/>
        <v>0</v>
      </c>
      <c r="AR206" s="43" t="s">
        <v>199</v>
      </c>
      <c r="AT206" s="43" t="s">
        <v>136</v>
      </c>
      <c r="AU206" s="43" t="s">
        <v>80</v>
      </c>
      <c r="AY206" s="4" t="s">
        <v>133</v>
      </c>
      <c r="BE206" s="59">
        <f t="shared" si="44"/>
        <v>0</v>
      </c>
      <c r="BF206" s="59">
        <f t="shared" si="45"/>
        <v>0</v>
      </c>
      <c r="BG206" s="59">
        <f t="shared" si="46"/>
        <v>0</v>
      </c>
      <c r="BH206" s="59">
        <f t="shared" si="47"/>
        <v>0</v>
      </c>
      <c r="BI206" s="59">
        <f t="shared" si="48"/>
        <v>0</v>
      </c>
      <c r="BJ206" s="4" t="s">
        <v>78</v>
      </c>
      <c r="BK206" s="59">
        <f t="shared" si="49"/>
        <v>0</v>
      </c>
      <c r="BL206" s="4" t="s">
        <v>199</v>
      </c>
      <c r="BM206" s="43" t="s">
        <v>375</v>
      </c>
    </row>
    <row r="207" spans="2:65" s="11" customFormat="1" ht="16.5" customHeight="1">
      <c r="B207" s="10"/>
      <c r="C207" s="88" t="s">
        <v>376</v>
      </c>
      <c r="D207" s="88" t="s">
        <v>136</v>
      </c>
      <c r="E207" s="89" t="s">
        <v>377</v>
      </c>
      <c r="F207" s="90" t="s">
        <v>378</v>
      </c>
      <c r="G207" s="91" t="s">
        <v>237</v>
      </c>
      <c r="H207" s="92">
        <v>15</v>
      </c>
      <c r="I207" s="1">
        <v>0</v>
      </c>
      <c r="J207" s="93">
        <f t="shared" si="40"/>
        <v>0</v>
      </c>
      <c r="K207" s="94"/>
      <c r="L207" s="10"/>
      <c r="M207" s="95" t="s">
        <v>1</v>
      </c>
      <c r="N207" s="57" t="s">
        <v>38</v>
      </c>
      <c r="O207" s="96">
        <v>0.157</v>
      </c>
      <c r="P207" s="96">
        <f t="shared" si="41"/>
        <v>2.355</v>
      </c>
      <c r="Q207" s="96">
        <v>0</v>
      </c>
      <c r="R207" s="96">
        <f t="shared" si="42"/>
        <v>0</v>
      </c>
      <c r="S207" s="96">
        <v>0</v>
      </c>
      <c r="T207" s="97">
        <f t="shared" si="43"/>
        <v>0</v>
      </c>
      <c r="AR207" s="43" t="s">
        <v>199</v>
      </c>
      <c r="AT207" s="43" t="s">
        <v>136</v>
      </c>
      <c r="AU207" s="43" t="s">
        <v>80</v>
      </c>
      <c r="AY207" s="4" t="s">
        <v>133</v>
      </c>
      <c r="BE207" s="59">
        <f t="shared" si="44"/>
        <v>0</v>
      </c>
      <c r="BF207" s="59">
        <f t="shared" si="45"/>
        <v>0</v>
      </c>
      <c r="BG207" s="59">
        <f t="shared" si="46"/>
        <v>0</v>
      </c>
      <c r="BH207" s="59">
        <f t="shared" si="47"/>
        <v>0</v>
      </c>
      <c r="BI207" s="59">
        <f t="shared" si="48"/>
        <v>0</v>
      </c>
      <c r="BJ207" s="4" t="s">
        <v>78</v>
      </c>
      <c r="BK207" s="59">
        <f t="shared" si="49"/>
        <v>0</v>
      </c>
      <c r="BL207" s="4" t="s">
        <v>199</v>
      </c>
      <c r="BM207" s="43" t="s">
        <v>379</v>
      </c>
    </row>
    <row r="208" spans="2:65" s="11" customFormat="1" ht="21.75" customHeight="1">
      <c r="B208" s="10"/>
      <c r="C208" s="88" t="s">
        <v>380</v>
      </c>
      <c r="D208" s="88" t="s">
        <v>136</v>
      </c>
      <c r="E208" s="89" t="s">
        <v>381</v>
      </c>
      <c r="F208" s="90" t="s">
        <v>382</v>
      </c>
      <c r="G208" s="91" t="s">
        <v>168</v>
      </c>
      <c r="H208" s="92">
        <v>90</v>
      </c>
      <c r="I208" s="1">
        <v>0</v>
      </c>
      <c r="J208" s="93">
        <f t="shared" si="40"/>
        <v>0</v>
      </c>
      <c r="K208" s="94"/>
      <c r="L208" s="10"/>
      <c r="M208" s="95" t="s">
        <v>1</v>
      </c>
      <c r="N208" s="57" t="s">
        <v>38</v>
      </c>
      <c r="O208" s="96">
        <v>4.8000000000000001E-2</v>
      </c>
      <c r="P208" s="96">
        <f t="shared" si="41"/>
        <v>4.32</v>
      </c>
      <c r="Q208" s="96">
        <v>0</v>
      </c>
      <c r="R208" s="96">
        <f t="shared" si="42"/>
        <v>0</v>
      </c>
      <c r="S208" s="96">
        <v>0</v>
      </c>
      <c r="T208" s="97">
        <f t="shared" si="43"/>
        <v>0</v>
      </c>
      <c r="AR208" s="43" t="s">
        <v>199</v>
      </c>
      <c r="AT208" s="43" t="s">
        <v>136</v>
      </c>
      <c r="AU208" s="43" t="s">
        <v>80</v>
      </c>
      <c r="AY208" s="4" t="s">
        <v>133</v>
      </c>
      <c r="BE208" s="59">
        <f t="shared" si="44"/>
        <v>0</v>
      </c>
      <c r="BF208" s="59">
        <f t="shared" si="45"/>
        <v>0</v>
      </c>
      <c r="BG208" s="59">
        <f t="shared" si="46"/>
        <v>0</v>
      </c>
      <c r="BH208" s="59">
        <f t="shared" si="47"/>
        <v>0</v>
      </c>
      <c r="BI208" s="59">
        <f t="shared" si="48"/>
        <v>0</v>
      </c>
      <c r="BJ208" s="4" t="s">
        <v>78</v>
      </c>
      <c r="BK208" s="59">
        <f t="shared" si="49"/>
        <v>0</v>
      </c>
      <c r="BL208" s="4" t="s">
        <v>199</v>
      </c>
      <c r="BM208" s="43" t="s">
        <v>383</v>
      </c>
    </row>
    <row r="209" spans="2:65" s="11" customFormat="1" ht="24.2" customHeight="1">
      <c r="B209" s="10"/>
      <c r="C209" s="88" t="s">
        <v>384</v>
      </c>
      <c r="D209" s="88" t="s">
        <v>136</v>
      </c>
      <c r="E209" s="89" t="s">
        <v>385</v>
      </c>
      <c r="F209" s="90" t="s">
        <v>386</v>
      </c>
      <c r="G209" s="91" t="s">
        <v>352</v>
      </c>
      <c r="H209" s="92">
        <v>621.38</v>
      </c>
      <c r="I209" s="1">
        <v>0</v>
      </c>
      <c r="J209" s="93">
        <f t="shared" si="40"/>
        <v>0</v>
      </c>
      <c r="K209" s="94"/>
      <c r="L209" s="10"/>
      <c r="M209" s="95" t="s">
        <v>1</v>
      </c>
      <c r="N209" s="57" t="s">
        <v>38</v>
      </c>
      <c r="O209" s="96">
        <v>0</v>
      </c>
      <c r="P209" s="96">
        <f t="shared" si="41"/>
        <v>0</v>
      </c>
      <c r="Q209" s="96">
        <v>0</v>
      </c>
      <c r="R209" s="96">
        <f t="shared" si="42"/>
        <v>0</v>
      </c>
      <c r="S209" s="96">
        <v>0</v>
      </c>
      <c r="T209" s="97">
        <f t="shared" si="43"/>
        <v>0</v>
      </c>
      <c r="AR209" s="43" t="s">
        <v>199</v>
      </c>
      <c r="AT209" s="43" t="s">
        <v>136</v>
      </c>
      <c r="AU209" s="43" t="s">
        <v>80</v>
      </c>
      <c r="AY209" s="4" t="s">
        <v>133</v>
      </c>
      <c r="BE209" s="59">
        <f t="shared" si="44"/>
        <v>0</v>
      </c>
      <c r="BF209" s="59">
        <f t="shared" si="45"/>
        <v>0</v>
      </c>
      <c r="BG209" s="59">
        <f t="shared" si="46"/>
        <v>0</v>
      </c>
      <c r="BH209" s="59">
        <f t="shared" si="47"/>
        <v>0</v>
      </c>
      <c r="BI209" s="59">
        <f t="shared" si="48"/>
        <v>0</v>
      </c>
      <c r="BJ209" s="4" t="s">
        <v>78</v>
      </c>
      <c r="BK209" s="59">
        <f t="shared" si="49"/>
        <v>0</v>
      </c>
      <c r="BL209" s="4" t="s">
        <v>199</v>
      </c>
      <c r="BM209" s="43" t="s">
        <v>387</v>
      </c>
    </row>
    <row r="210" spans="2:65" s="77" customFormat="1" ht="22.9" customHeight="1">
      <c r="B210" s="76"/>
      <c r="D210" s="78" t="s">
        <v>72</v>
      </c>
      <c r="E210" s="86" t="s">
        <v>388</v>
      </c>
      <c r="F210" s="86" t="s">
        <v>389</v>
      </c>
      <c r="I210" s="98"/>
      <c r="J210" s="87">
        <f>BK210</f>
        <v>0</v>
      </c>
      <c r="L210" s="76"/>
      <c r="M210" s="81"/>
      <c r="P210" s="82">
        <f>SUM(P211:P218)</f>
        <v>55.369000000000007</v>
      </c>
      <c r="R210" s="82">
        <f>SUM(R211:R218)</f>
        <v>8.5639999999999994E-2</v>
      </c>
      <c r="T210" s="83">
        <f>SUM(T211:T218)</f>
        <v>0</v>
      </c>
      <c r="AR210" s="78" t="s">
        <v>80</v>
      </c>
      <c r="AT210" s="84" t="s">
        <v>72</v>
      </c>
      <c r="AU210" s="84" t="s">
        <v>78</v>
      </c>
      <c r="AY210" s="78" t="s">
        <v>133</v>
      </c>
      <c r="BK210" s="85">
        <f>SUM(BK211:BK218)</f>
        <v>0</v>
      </c>
    </row>
    <row r="211" spans="2:65" s="11" customFormat="1" ht="24.2" customHeight="1">
      <c r="B211" s="10"/>
      <c r="C211" s="88" t="s">
        <v>390</v>
      </c>
      <c r="D211" s="88" t="s">
        <v>136</v>
      </c>
      <c r="E211" s="89" t="s">
        <v>391</v>
      </c>
      <c r="F211" s="90" t="s">
        <v>392</v>
      </c>
      <c r="G211" s="91" t="s">
        <v>168</v>
      </c>
      <c r="H211" s="92">
        <v>60</v>
      </c>
      <c r="I211" s="1">
        <v>0</v>
      </c>
      <c r="J211" s="93">
        <f t="shared" ref="J211:J218" si="50">ROUND(I211*H211,2)</f>
        <v>0</v>
      </c>
      <c r="K211" s="94"/>
      <c r="L211" s="10"/>
      <c r="M211" s="95" t="s">
        <v>1</v>
      </c>
      <c r="N211" s="57" t="s">
        <v>38</v>
      </c>
      <c r="O211" s="96">
        <v>0.52900000000000003</v>
      </c>
      <c r="P211" s="96">
        <f t="shared" ref="P211:P218" si="51">O211*H211</f>
        <v>31.740000000000002</v>
      </c>
      <c r="Q211" s="96">
        <v>8.4000000000000003E-4</v>
      </c>
      <c r="R211" s="96">
        <f t="shared" ref="R211:R218" si="52">Q211*H211</f>
        <v>5.04E-2</v>
      </c>
      <c r="S211" s="96">
        <v>0</v>
      </c>
      <c r="T211" s="97">
        <f t="shared" ref="T211:T218" si="53">S211*H211</f>
        <v>0</v>
      </c>
      <c r="AR211" s="43" t="s">
        <v>199</v>
      </c>
      <c r="AT211" s="43" t="s">
        <v>136</v>
      </c>
      <c r="AU211" s="43" t="s">
        <v>80</v>
      </c>
      <c r="AY211" s="4" t="s">
        <v>133</v>
      </c>
      <c r="BE211" s="59">
        <f t="shared" ref="BE211:BE218" si="54">IF(N211="základní",J211,0)</f>
        <v>0</v>
      </c>
      <c r="BF211" s="59">
        <f t="shared" ref="BF211:BF218" si="55">IF(N211="snížená",J211,0)</f>
        <v>0</v>
      </c>
      <c r="BG211" s="59">
        <f t="shared" ref="BG211:BG218" si="56">IF(N211="zákl. přenesená",J211,0)</f>
        <v>0</v>
      </c>
      <c r="BH211" s="59">
        <f t="shared" ref="BH211:BH218" si="57">IF(N211="sníž. přenesená",J211,0)</f>
        <v>0</v>
      </c>
      <c r="BI211" s="59">
        <f t="shared" ref="BI211:BI218" si="58">IF(N211="nulová",J211,0)</f>
        <v>0</v>
      </c>
      <c r="BJ211" s="4" t="s">
        <v>78</v>
      </c>
      <c r="BK211" s="59">
        <f t="shared" ref="BK211:BK218" si="59">ROUND(I211*H211,2)</f>
        <v>0</v>
      </c>
      <c r="BL211" s="4" t="s">
        <v>199</v>
      </c>
      <c r="BM211" s="43" t="s">
        <v>393</v>
      </c>
    </row>
    <row r="212" spans="2:65" s="11" customFormat="1" ht="37.9" customHeight="1">
      <c r="B212" s="10"/>
      <c r="C212" s="88" t="s">
        <v>394</v>
      </c>
      <c r="D212" s="88" t="s">
        <v>136</v>
      </c>
      <c r="E212" s="89" t="s">
        <v>395</v>
      </c>
      <c r="F212" s="90" t="s">
        <v>396</v>
      </c>
      <c r="G212" s="91" t="s">
        <v>168</v>
      </c>
      <c r="H212" s="92">
        <v>60</v>
      </c>
      <c r="I212" s="1">
        <v>0</v>
      </c>
      <c r="J212" s="93">
        <f t="shared" si="50"/>
        <v>0</v>
      </c>
      <c r="K212" s="94"/>
      <c r="L212" s="10"/>
      <c r="M212" s="95" t="s">
        <v>1</v>
      </c>
      <c r="N212" s="57" t="s">
        <v>38</v>
      </c>
      <c r="O212" s="96">
        <v>0.1</v>
      </c>
      <c r="P212" s="96">
        <f t="shared" si="51"/>
        <v>6</v>
      </c>
      <c r="Q212" s="96">
        <v>4.0000000000000003E-5</v>
      </c>
      <c r="R212" s="96">
        <f t="shared" si="52"/>
        <v>2.4000000000000002E-3</v>
      </c>
      <c r="S212" s="96">
        <v>0</v>
      </c>
      <c r="T212" s="97">
        <f t="shared" si="53"/>
        <v>0</v>
      </c>
      <c r="AR212" s="43" t="s">
        <v>199</v>
      </c>
      <c r="AT212" s="43" t="s">
        <v>136</v>
      </c>
      <c r="AU212" s="43" t="s">
        <v>80</v>
      </c>
      <c r="AY212" s="4" t="s">
        <v>133</v>
      </c>
      <c r="BE212" s="59">
        <f t="shared" si="54"/>
        <v>0</v>
      </c>
      <c r="BF212" s="59">
        <f t="shared" si="55"/>
        <v>0</v>
      </c>
      <c r="BG212" s="59">
        <f t="shared" si="56"/>
        <v>0</v>
      </c>
      <c r="BH212" s="59">
        <f t="shared" si="57"/>
        <v>0</v>
      </c>
      <c r="BI212" s="59">
        <f t="shared" si="58"/>
        <v>0</v>
      </c>
      <c r="BJ212" s="4" t="s">
        <v>78</v>
      </c>
      <c r="BK212" s="59">
        <f t="shared" si="59"/>
        <v>0</v>
      </c>
      <c r="BL212" s="4" t="s">
        <v>199</v>
      </c>
      <c r="BM212" s="43" t="s">
        <v>397</v>
      </c>
    </row>
    <row r="213" spans="2:65" s="11" customFormat="1" ht="37.9" customHeight="1">
      <c r="B213" s="10"/>
      <c r="C213" s="88" t="s">
        <v>398</v>
      </c>
      <c r="D213" s="88" t="s">
        <v>136</v>
      </c>
      <c r="E213" s="89" t="s">
        <v>399</v>
      </c>
      <c r="F213" s="90" t="s">
        <v>400</v>
      </c>
      <c r="G213" s="91" t="s">
        <v>168</v>
      </c>
      <c r="H213" s="92">
        <v>45</v>
      </c>
      <c r="I213" s="1">
        <v>0</v>
      </c>
      <c r="J213" s="93">
        <f t="shared" si="50"/>
        <v>0</v>
      </c>
      <c r="K213" s="94"/>
      <c r="L213" s="10"/>
      <c r="M213" s="95" t="s">
        <v>1</v>
      </c>
      <c r="N213" s="57" t="s">
        <v>38</v>
      </c>
      <c r="O213" s="96">
        <v>0.11799999999999999</v>
      </c>
      <c r="P213" s="96">
        <f t="shared" si="51"/>
        <v>5.31</v>
      </c>
      <c r="Q213" s="96">
        <v>3.4000000000000002E-4</v>
      </c>
      <c r="R213" s="96">
        <f t="shared" si="52"/>
        <v>1.5300000000000001E-2</v>
      </c>
      <c r="S213" s="96">
        <v>0</v>
      </c>
      <c r="T213" s="97">
        <f t="shared" si="53"/>
        <v>0</v>
      </c>
      <c r="AR213" s="43" t="s">
        <v>199</v>
      </c>
      <c r="AT213" s="43" t="s">
        <v>136</v>
      </c>
      <c r="AU213" s="43" t="s">
        <v>80</v>
      </c>
      <c r="AY213" s="4" t="s">
        <v>133</v>
      </c>
      <c r="BE213" s="59">
        <f t="shared" si="54"/>
        <v>0</v>
      </c>
      <c r="BF213" s="59">
        <f t="shared" si="55"/>
        <v>0</v>
      </c>
      <c r="BG213" s="59">
        <f t="shared" si="56"/>
        <v>0</v>
      </c>
      <c r="BH213" s="59">
        <f t="shared" si="57"/>
        <v>0</v>
      </c>
      <c r="BI213" s="59">
        <f t="shared" si="58"/>
        <v>0</v>
      </c>
      <c r="BJ213" s="4" t="s">
        <v>78</v>
      </c>
      <c r="BK213" s="59">
        <f t="shared" si="59"/>
        <v>0</v>
      </c>
      <c r="BL213" s="4" t="s">
        <v>199</v>
      </c>
      <c r="BM213" s="43" t="s">
        <v>401</v>
      </c>
    </row>
    <row r="214" spans="2:65" s="11" customFormat="1" ht="16.5" customHeight="1">
      <c r="B214" s="10"/>
      <c r="C214" s="88" t="s">
        <v>402</v>
      </c>
      <c r="D214" s="88" t="s">
        <v>136</v>
      </c>
      <c r="E214" s="89" t="s">
        <v>403</v>
      </c>
      <c r="F214" s="90" t="s">
        <v>404</v>
      </c>
      <c r="G214" s="91" t="s">
        <v>237</v>
      </c>
      <c r="H214" s="92">
        <v>10</v>
      </c>
      <c r="I214" s="1">
        <v>0</v>
      </c>
      <c r="J214" s="93">
        <f t="shared" si="50"/>
        <v>0</v>
      </c>
      <c r="K214" s="94"/>
      <c r="L214" s="10"/>
      <c r="M214" s="95" t="s">
        <v>1</v>
      </c>
      <c r="N214" s="57" t="s">
        <v>38</v>
      </c>
      <c r="O214" s="96">
        <v>0.42499999999999999</v>
      </c>
      <c r="P214" s="96">
        <f t="shared" si="51"/>
        <v>4.25</v>
      </c>
      <c r="Q214" s="96">
        <v>0</v>
      </c>
      <c r="R214" s="96">
        <f t="shared" si="52"/>
        <v>0</v>
      </c>
      <c r="S214" s="96">
        <v>0</v>
      </c>
      <c r="T214" s="97">
        <f t="shared" si="53"/>
        <v>0</v>
      </c>
      <c r="AR214" s="43" t="s">
        <v>199</v>
      </c>
      <c r="AT214" s="43" t="s">
        <v>136</v>
      </c>
      <c r="AU214" s="43" t="s">
        <v>80</v>
      </c>
      <c r="AY214" s="4" t="s">
        <v>133</v>
      </c>
      <c r="BE214" s="59">
        <f t="shared" si="54"/>
        <v>0</v>
      </c>
      <c r="BF214" s="59">
        <f t="shared" si="55"/>
        <v>0</v>
      </c>
      <c r="BG214" s="59">
        <f t="shared" si="56"/>
        <v>0</v>
      </c>
      <c r="BH214" s="59">
        <f t="shared" si="57"/>
        <v>0</v>
      </c>
      <c r="BI214" s="59">
        <f t="shared" si="58"/>
        <v>0</v>
      </c>
      <c r="BJ214" s="4" t="s">
        <v>78</v>
      </c>
      <c r="BK214" s="59">
        <f t="shared" si="59"/>
        <v>0</v>
      </c>
      <c r="BL214" s="4" t="s">
        <v>199</v>
      </c>
      <c r="BM214" s="43" t="s">
        <v>405</v>
      </c>
    </row>
    <row r="215" spans="2:65" s="11" customFormat="1" ht="16.5" customHeight="1">
      <c r="B215" s="10"/>
      <c r="C215" s="88" t="s">
        <v>406</v>
      </c>
      <c r="D215" s="88" t="s">
        <v>136</v>
      </c>
      <c r="E215" s="89" t="s">
        <v>407</v>
      </c>
      <c r="F215" s="90" t="s">
        <v>408</v>
      </c>
      <c r="G215" s="91" t="s">
        <v>409</v>
      </c>
      <c r="H215" s="92">
        <v>5</v>
      </c>
      <c r="I215" s="1">
        <v>0</v>
      </c>
      <c r="J215" s="93">
        <f t="shared" si="50"/>
        <v>0</v>
      </c>
      <c r="K215" s="94"/>
      <c r="L215" s="10"/>
      <c r="M215" s="95" t="s">
        <v>1</v>
      </c>
      <c r="N215" s="57" t="s">
        <v>38</v>
      </c>
      <c r="O215" s="96">
        <v>0.52</v>
      </c>
      <c r="P215" s="96">
        <f t="shared" si="51"/>
        <v>2.6</v>
      </c>
      <c r="Q215" s="96">
        <v>4.2999999999999999E-4</v>
      </c>
      <c r="R215" s="96">
        <f t="shared" si="52"/>
        <v>2.15E-3</v>
      </c>
      <c r="S215" s="96">
        <v>0</v>
      </c>
      <c r="T215" s="97">
        <f t="shared" si="53"/>
        <v>0</v>
      </c>
      <c r="AR215" s="43" t="s">
        <v>199</v>
      </c>
      <c r="AT215" s="43" t="s">
        <v>136</v>
      </c>
      <c r="AU215" s="43" t="s">
        <v>80</v>
      </c>
      <c r="AY215" s="4" t="s">
        <v>133</v>
      </c>
      <c r="BE215" s="59">
        <f t="shared" si="54"/>
        <v>0</v>
      </c>
      <c r="BF215" s="59">
        <f t="shared" si="55"/>
        <v>0</v>
      </c>
      <c r="BG215" s="59">
        <f t="shared" si="56"/>
        <v>0</v>
      </c>
      <c r="BH215" s="59">
        <f t="shared" si="57"/>
        <v>0</v>
      </c>
      <c r="BI215" s="59">
        <f t="shared" si="58"/>
        <v>0</v>
      </c>
      <c r="BJ215" s="4" t="s">
        <v>78</v>
      </c>
      <c r="BK215" s="59">
        <f t="shared" si="59"/>
        <v>0</v>
      </c>
      <c r="BL215" s="4" t="s">
        <v>199</v>
      </c>
      <c r="BM215" s="43" t="s">
        <v>410</v>
      </c>
    </row>
    <row r="216" spans="2:65" s="11" customFormat="1" ht="16.5" customHeight="1">
      <c r="B216" s="10"/>
      <c r="C216" s="88" t="s">
        <v>411</v>
      </c>
      <c r="D216" s="88" t="s">
        <v>136</v>
      </c>
      <c r="E216" s="89" t="s">
        <v>412</v>
      </c>
      <c r="F216" s="90" t="s">
        <v>413</v>
      </c>
      <c r="G216" s="91" t="s">
        <v>237</v>
      </c>
      <c r="H216" s="92">
        <v>7</v>
      </c>
      <c r="I216" s="1">
        <v>0</v>
      </c>
      <c r="J216" s="93">
        <f t="shared" si="50"/>
        <v>0</v>
      </c>
      <c r="K216" s="94"/>
      <c r="L216" s="10"/>
      <c r="M216" s="95" t="s">
        <v>1</v>
      </c>
      <c r="N216" s="57" t="s">
        <v>38</v>
      </c>
      <c r="O216" s="96">
        <v>0.20699999999999999</v>
      </c>
      <c r="P216" s="96">
        <f t="shared" si="51"/>
        <v>1.4489999999999998</v>
      </c>
      <c r="Q216" s="96">
        <v>5.6999999999999998E-4</v>
      </c>
      <c r="R216" s="96">
        <f t="shared" si="52"/>
        <v>3.9899999999999996E-3</v>
      </c>
      <c r="S216" s="96">
        <v>0</v>
      </c>
      <c r="T216" s="97">
        <f t="shared" si="53"/>
        <v>0</v>
      </c>
      <c r="AR216" s="43" t="s">
        <v>199</v>
      </c>
      <c r="AT216" s="43" t="s">
        <v>136</v>
      </c>
      <c r="AU216" s="43" t="s">
        <v>80</v>
      </c>
      <c r="AY216" s="4" t="s">
        <v>133</v>
      </c>
      <c r="BE216" s="59">
        <f t="shared" si="54"/>
        <v>0</v>
      </c>
      <c r="BF216" s="59">
        <f t="shared" si="55"/>
        <v>0</v>
      </c>
      <c r="BG216" s="59">
        <f t="shared" si="56"/>
        <v>0</v>
      </c>
      <c r="BH216" s="59">
        <f t="shared" si="57"/>
        <v>0</v>
      </c>
      <c r="BI216" s="59">
        <f t="shared" si="58"/>
        <v>0</v>
      </c>
      <c r="BJ216" s="4" t="s">
        <v>78</v>
      </c>
      <c r="BK216" s="59">
        <f t="shared" si="59"/>
        <v>0</v>
      </c>
      <c r="BL216" s="4" t="s">
        <v>199</v>
      </c>
      <c r="BM216" s="43" t="s">
        <v>414</v>
      </c>
    </row>
    <row r="217" spans="2:65" s="11" customFormat="1" ht="24.2" customHeight="1">
      <c r="B217" s="10"/>
      <c r="C217" s="88" t="s">
        <v>415</v>
      </c>
      <c r="D217" s="88" t="s">
        <v>136</v>
      </c>
      <c r="E217" s="89" t="s">
        <v>416</v>
      </c>
      <c r="F217" s="90" t="s">
        <v>417</v>
      </c>
      <c r="G217" s="91" t="s">
        <v>168</v>
      </c>
      <c r="H217" s="92">
        <v>60</v>
      </c>
      <c r="I217" s="1">
        <v>0</v>
      </c>
      <c r="J217" s="93">
        <f t="shared" si="50"/>
        <v>0</v>
      </c>
      <c r="K217" s="94"/>
      <c r="L217" s="10"/>
      <c r="M217" s="95" t="s">
        <v>1</v>
      </c>
      <c r="N217" s="57" t="s">
        <v>38</v>
      </c>
      <c r="O217" s="96">
        <v>6.7000000000000004E-2</v>
      </c>
      <c r="P217" s="96">
        <f t="shared" si="51"/>
        <v>4.0200000000000005</v>
      </c>
      <c r="Q217" s="96">
        <v>1.9000000000000001E-4</v>
      </c>
      <c r="R217" s="96">
        <f t="shared" si="52"/>
        <v>1.14E-2</v>
      </c>
      <c r="S217" s="96">
        <v>0</v>
      </c>
      <c r="T217" s="97">
        <f t="shared" si="53"/>
        <v>0</v>
      </c>
      <c r="AR217" s="43" t="s">
        <v>199</v>
      </c>
      <c r="AT217" s="43" t="s">
        <v>136</v>
      </c>
      <c r="AU217" s="43" t="s">
        <v>80</v>
      </c>
      <c r="AY217" s="4" t="s">
        <v>133</v>
      </c>
      <c r="BE217" s="59">
        <f t="shared" si="54"/>
        <v>0</v>
      </c>
      <c r="BF217" s="59">
        <f t="shared" si="55"/>
        <v>0</v>
      </c>
      <c r="BG217" s="59">
        <f t="shared" si="56"/>
        <v>0</v>
      </c>
      <c r="BH217" s="59">
        <f t="shared" si="57"/>
        <v>0</v>
      </c>
      <c r="BI217" s="59">
        <f t="shared" si="58"/>
        <v>0</v>
      </c>
      <c r="BJ217" s="4" t="s">
        <v>78</v>
      </c>
      <c r="BK217" s="59">
        <f t="shared" si="59"/>
        <v>0</v>
      </c>
      <c r="BL217" s="4" t="s">
        <v>199</v>
      </c>
      <c r="BM217" s="43" t="s">
        <v>418</v>
      </c>
    </row>
    <row r="218" spans="2:65" s="11" customFormat="1" ht="24.2" customHeight="1">
      <c r="B218" s="10"/>
      <c r="C218" s="88" t="s">
        <v>419</v>
      </c>
      <c r="D218" s="88" t="s">
        <v>136</v>
      </c>
      <c r="E218" s="89" t="s">
        <v>420</v>
      </c>
      <c r="F218" s="90" t="s">
        <v>421</v>
      </c>
      <c r="G218" s="91" t="s">
        <v>352</v>
      </c>
      <c r="H218" s="92">
        <v>707.99099999999999</v>
      </c>
      <c r="I218" s="1">
        <v>0</v>
      </c>
      <c r="J218" s="93">
        <f t="shared" si="50"/>
        <v>0</v>
      </c>
      <c r="K218" s="94"/>
      <c r="L218" s="10"/>
      <c r="M218" s="95" t="s">
        <v>1</v>
      </c>
      <c r="N218" s="57" t="s">
        <v>38</v>
      </c>
      <c r="O218" s="96">
        <v>0</v>
      </c>
      <c r="P218" s="96">
        <f t="shared" si="51"/>
        <v>0</v>
      </c>
      <c r="Q218" s="96">
        <v>0</v>
      </c>
      <c r="R218" s="96">
        <f t="shared" si="52"/>
        <v>0</v>
      </c>
      <c r="S218" s="96">
        <v>0</v>
      </c>
      <c r="T218" s="97">
        <f t="shared" si="53"/>
        <v>0</v>
      </c>
      <c r="AR218" s="43" t="s">
        <v>199</v>
      </c>
      <c r="AT218" s="43" t="s">
        <v>136</v>
      </c>
      <c r="AU218" s="43" t="s">
        <v>80</v>
      </c>
      <c r="AY218" s="4" t="s">
        <v>133</v>
      </c>
      <c r="BE218" s="59">
        <f t="shared" si="54"/>
        <v>0</v>
      </c>
      <c r="BF218" s="59">
        <f t="shared" si="55"/>
        <v>0</v>
      </c>
      <c r="BG218" s="59">
        <f t="shared" si="56"/>
        <v>0</v>
      </c>
      <c r="BH218" s="59">
        <f t="shared" si="57"/>
        <v>0</v>
      </c>
      <c r="BI218" s="59">
        <f t="shared" si="58"/>
        <v>0</v>
      </c>
      <c r="BJ218" s="4" t="s">
        <v>78</v>
      </c>
      <c r="BK218" s="59">
        <f t="shared" si="59"/>
        <v>0</v>
      </c>
      <c r="BL218" s="4" t="s">
        <v>199</v>
      </c>
      <c r="BM218" s="43" t="s">
        <v>422</v>
      </c>
    </row>
    <row r="219" spans="2:65" s="77" customFormat="1" ht="22.9" customHeight="1">
      <c r="B219" s="76"/>
      <c r="D219" s="78" t="s">
        <v>72</v>
      </c>
      <c r="E219" s="86" t="s">
        <v>423</v>
      </c>
      <c r="F219" s="86" t="s">
        <v>424</v>
      </c>
      <c r="I219" s="98"/>
      <c r="J219" s="87">
        <f>BK219</f>
        <v>0</v>
      </c>
      <c r="L219" s="76"/>
      <c r="M219" s="81"/>
      <c r="P219" s="82">
        <f>SUM(P220:P225)</f>
        <v>11.935</v>
      </c>
      <c r="R219" s="82">
        <f>SUM(R220:R225)</f>
        <v>0.14755000000000001</v>
      </c>
      <c r="T219" s="83">
        <f>SUM(T220:T225)</f>
        <v>0</v>
      </c>
      <c r="AR219" s="78" t="s">
        <v>80</v>
      </c>
      <c r="AT219" s="84" t="s">
        <v>72</v>
      </c>
      <c r="AU219" s="84" t="s">
        <v>78</v>
      </c>
      <c r="AY219" s="78" t="s">
        <v>133</v>
      </c>
      <c r="BK219" s="85">
        <f>SUM(BK220:BK225)</f>
        <v>0</v>
      </c>
    </row>
    <row r="220" spans="2:65" s="11" customFormat="1" ht="33" customHeight="1">
      <c r="B220" s="10"/>
      <c r="C220" s="88" t="s">
        <v>425</v>
      </c>
      <c r="D220" s="88" t="s">
        <v>136</v>
      </c>
      <c r="E220" s="89" t="s">
        <v>426</v>
      </c>
      <c r="F220" s="90" t="s">
        <v>427</v>
      </c>
      <c r="G220" s="91" t="s">
        <v>428</v>
      </c>
      <c r="H220" s="92">
        <v>5</v>
      </c>
      <c r="I220" s="1">
        <v>0</v>
      </c>
      <c r="J220" s="93">
        <f t="shared" ref="J220:J225" si="60">ROUND(I220*H220,2)</f>
        <v>0</v>
      </c>
      <c r="K220" s="94"/>
      <c r="L220" s="10"/>
      <c r="M220" s="95" t="s">
        <v>1</v>
      </c>
      <c r="N220" s="57" t="s">
        <v>38</v>
      </c>
      <c r="O220" s="96">
        <v>1.1000000000000001</v>
      </c>
      <c r="P220" s="96">
        <f t="shared" ref="P220:P225" si="61">O220*H220</f>
        <v>5.5</v>
      </c>
      <c r="Q220" s="96">
        <v>1.6469999999999999E-2</v>
      </c>
      <c r="R220" s="96">
        <f t="shared" ref="R220:R225" si="62">Q220*H220</f>
        <v>8.2349999999999993E-2</v>
      </c>
      <c r="S220" s="96">
        <v>0</v>
      </c>
      <c r="T220" s="97">
        <f t="shared" ref="T220:T225" si="63">S220*H220</f>
        <v>0</v>
      </c>
      <c r="AR220" s="43" t="s">
        <v>199</v>
      </c>
      <c r="AT220" s="43" t="s">
        <v>136</v>
      </c>
      <c r="AU220" s="43" t="s">
        <v>80</v>
      </c>
      <c r="AY220" s="4" t="s">
        <v>133</v>
      </c>
      <c r="BE220" s="59">
        <f t="shared" ref="BE220:BE225" si="64">IF(N220="základní",J220,0)</f>
        <v>0</v>
      </c>
      <c r="BF220" s="59">
        <f t="shared" ref="BF220:BF225" si="65">IF(N220="snížená",J220,0)</f>
        <v>0</v>
      </c>
      <c r="BG220" s="59">
        <f t="shared" ref="BG220:BG225" si="66">IF(N220="zákl. přenesená",J220,0)</f>
        <v>0</v>
      </c>
      <c r="BH220" s="59">
        <f t="shared" ref="BH220:BH225" si="67">IF(N220="sníž. přenesená",J220,0)</f>
        <v>0</v>
      </c>
      <c r="BI220" s="59">
        <f t="shared" ref="BI220:BI225" si="68">IF(N220="nulová",J220,0)</f>
        <v>0</v>
      </c>
      <c r="BJ220" s="4" t="s">
        <v>78</v>
      </c>
      <c r="BK220" s="59">
        <f t="shared" ref="BK220:BK225" si="69">ROUND(I220*H220,2)</f>
        <v>0</v>
      </c>
      <c r="BL220" s="4" t="s">
        <v>199</v>
      </c>
      <c r="BM220" s="43" t="s">
        <v>429</v>
      </c>
    </row>
    <row r="221" spans="2:65" s="11" customFormat="1" ht="27" customHeight="1">
      <c r="B221" s="10"/>
      <c r="C221" s="88" t="s">
        <v>430</v>
      </c>
      <c r="D221" s="88" t="s">
        <v>136</v>
      </c>
      <c r="E221" s="89" t="s">
        <v>431</v>
      </c>
      <c r="F221" s="90" t="s">
        <v>432</v>
      </c>
      <c r="G221" s="91" t="s">
        <v>428</v>
      </c>
      <c r="H221" s="92">
        <v>5</v>
      </c>
      <c r="I221" s="1">
        <v>0</v>
      </c>
      <c r="J221" s="93">
        <f t="shared" si="60"/>
        <v>0</v>
      </c>
      <c r="K221" s="94"/>
      <c r="L221" s="10" t="s">
        <v>27</v>
      </c>
      <c r="M221" s="95" t="s">
        <v>1</v>
      </c>
      <c r="N221" s="57" t="s">
        <v>38</v>
      </c>
      <c r="O221" s="96">
        <v>0.50700000000000001</v>
      </c>
      <c r="P221" s="96">
        <f t="shared" si="61"/>
        <v>2.5350000000000001</v>
      </c>
      <c r="Q221" s="96">
        <v>1.0659999999999999E-2</v>
      </c>
      <c r="R221" s="96">
        <f t="shared" si="62"/>
        <v>5.33E-2</v>
      </c>
      <c r="S221" s="96">
        <v>0</v>
      </c>
      <c r="T221" s="97">
        <f t="shared" si="63"/>
        <v>0</v>
      </c>
      <c r="AR221" s="43" t="s">
        <v>199</v>
      </c>
      <c r="AT221" s="43" t="s">
        <v>136</v>
      </c>
      <c r="AU221" s="43" t="s">
        <v>80</v>
      </c>
      <c r="AY221" s="4" t="s">
        <v>133</v>
      </c>
      <c r="BE221" s="59">
        <f t="shared" si="64"/>
        <v>0</v>
      </c>
      <c r="BF221" s="59">
        <f t="shared" si="65"/>
        <v>0</v>
      </c>
      <c r="BG221" s="59">
        <f t="shared" si="66"/>
        <v>0</v>
      </c>
      <c r="BH221" s="59">
        <f t="shared" si="67"/>
        <v>0</v>
      </c>
      <c r="BI221" s="59">
        <f t="shared" si="68"/>
        <v>0</v>
      </c>
      <c r="BJ221" s="4" t="s">
        <v>78</v>
      </c>
      <c r="BK221" s="59">
        <f t="shared" si="69"/>
        <v>0</v>
      </c>
      <c r="BL221" s="4" t="s">
        <v>199</v>
      </c>
      <c r="BM221" s="43" t="s">
        <v>433</v>
      </c>
    </row>
    <row r="222" spans="2:65" s="11" customFormat="1" ht="21.75" customHeight="1">
      <c r="B222" s="10"/>
      <c r="C222" s="88" t="s">
        <v>434</v>
      </c>
      <c r="D222" s="88" t="s">
        <v>136</v>
      </c>
      <c r="E222" s="89" t="s">
        <v>435</v>
      </c>
      <c r="F222" s="90" t="s">
        <v>436</v>
      </c>
      <c r="G222" s="91" t="s">
        <v>428</v>
      </c>
      <c r="H222" s="92">
        <v>10</v>
      </c>
      <c r="I222" s="1">
        <v>0</v>
      </c>
      <c r="J222" s="93">
        <f t="shared" si="60"/>
        <v>0</v>
      </c>
      <c r="K222" s="94"/>
      <c r="L222" s="10"/>
      <c r="M222" s="95" t="s">
        <v>1</v>
      </c>
      <c r="N222" s="57" t="s">
        <v>38</v>
      </c>
      <c r="O222" s="96">
        <v>0.28999999999999998</v>
      </c>
      <c r="P222" s="96">
        <f t="shared" si="61"/>
        <v>2.9</v>
      </c>
      <c r="Q222" s="96">
        <v>9.0000000000000006E-5</v>
      </c>
      <c r="R222" s="96">
        <f t="shared" si="62"/>
        <v>9.0000000000000008E-4</v>
      </c>
      <c r="S222" s="96">
        <v>0</v>
      </c>
      <c r="T222" s="97">
        <f t="shared" si="63"/>
        <v>0</v>
      </c>
      <c r="AR222" s="43" t="s">
        <v>199</v>
      </c>
      <c r="AT222" s="43" t="s">
        <v>136</v>
      </c>
      <c r="AU222" s="43" t="s">
        <v>80</v>
      </c>
      <c r="AY222" s="4" t="s">
        <v>133</v>
      </c>
      <c r="BE222" s="59">
        <f t="shared" si="64"/>
        <v>0</v>
      </c>
      <c r="BF222" s="59">
        <f t="shared" si="65"/>
        <v>0</v>
      </c>
      <c r="BG222" s="59">
        <f t="shared" si="66"/>
        <v>0</v>
      </c>
      <c r="BH222" s="59">
        <f t="shared" si="67"/>
        <v>0</v>
      </c>
      <c r="BI222" s="59">
        <f t="shared" si="68"/>
        <v>0</v>
      </c>
      <c r="BJ222" s="4" t="s">
        <v>78</v>
      </c>
      <c r="BK222" s="59">
        <f t="shared" si="69"/>
        <v>0</v>
      </c>
      <c r="BL222" s="4" t="s">
        <v>199</v>
      </c>
      <c r="BM222" s="43" t="s">
        <v>437</v>
      </c>
    </row>
    <row r="223" spans="2:65" s="11" customFormat="1" ht="16.5" customHeight="1">
      <c r="B223" s="10"/>
      <c r="C223" s="99" t="s">
        <v>438</v>
      </c>
      <c r="D223" s="99" t="s">
        <v>171</v>
      </c>
      <c r="E223" s="100" t="s">
        <v>439</v>
      </c>
      <c r="F223" s="101" t="s">
        <v>440</v>
      </c>
      <c r="G223" s="102" t="s">
        <v>237</v>
      </c>
      <c r="H223" s="103">
        <v>10</v>
      </c>
      <c r="I223" s="2">
        <v>0</v>
      </c>
      <c r="J223" s="104">
        <f t="shared" si="60"/>
        <v>0</v>
      </c>
      <c r="K223" s="105"/>
      <c r="L223" s="106"/>
      <c r="M223" s="107" t="s">
        <v>1</v>
      </c>
      <c r="N223" s="108" t="s">
        <v>38</v>
      </c>
      <c r="O223" s="96">
        <v>0</v>
      </c>
      <c r="P223" s="96">
        <f t="shared" si="61"/>
        <v>0</v>
      </c>
      <c r="Q223" s="96">
        <v>2.0000000000000001E-4</v>
      </c>
      <c r="R223" s="96">
        <f t="shared" si="62"/>
        <v>2E-3</v>
      </c>
      <c r="S223" s="96">
        <v>0</v>
      </c>
      <c r="T223" s="97">
        <f t="shared" si="63"/>
        <v>0</v>
      </c>
      <c r="AR223" s="43" t="s">
        <v>263</v>
      </c>
      <c r="AT223" s="43" t="s">
        <v>171</v>
      </c>
      <c r="AU223" s="43" t="s">
        <v>80</v>
      </c>
      <c r="AY223" s="4" t="s">
        <v>133</v>
      </c>
      <c r="BE223" s="59">
        <f t="shared" si="64"/>
        <v>0</v>
      </c>
      <c r="BF223" s="59">
        <f t="shared" si="65"/>
        <v>0</v>
      </c>
      <c r="BG223" s="59">
        <f t="shared" si="66"/>
        <v>0</v>
      </c>
      <c r="BH223" s="59">
        <f t="shared" si="67"/>
        <v>0</v>
      </c>
      <c r="BI223" s="59">
        <f t="shared" si="68"/>
        <v>0</v>
      </c>
      <c r="BJ223" s="4" t="s">
        <v>78</v>
      </c>
      <c r="BK223" s="59">
        <f t="shared" si="69"/>
        <v>0</v>
      </c>
      <c r="BL223" s="4" t="s">
        <v>199</v>
      </c>
      <c r="BM223" s="43" t="s">
        <v>441</v>
      </c>
    </row>
    <row r="224" spans="2:65" s="11" customFormat="1" ht="21.75" customHeight="1">
      <c r="B224" s="10"/>
      <c r="C224" s="88" t="s">
        <v>442</v>
      </c>
      <c r="D224" s="88" t="s">
        <v>136</v>
      </c>
      <c r="E224" s="89" t="s">
        <v>443</v>
      </c>
      <c r="F224" s="90" t="s">
        <v>444</v>
      </c>
      <c r="G224" s="91" t="s">
        <v>428</v>
      </c>
      <c r="H224" s="92">
        <v>5</v>
      </c>
      <c r="I224" s="1">
        <v>0</v>
      </c>
      <c r="J224" s="93">
        <f t="shared" si="60"/>
        <v>0</v>
      </c>
      <c r="K224" s="94"/>
      <c r="L224" s="10"/>
      <c r="M224" s="95" t="s">
        <v>1</v>
      </c>
      <c r="N224" s="57" t="s">
        <v>38</v>
      </c>
      <c r="O224" s="96">
        <v>0.2</v>
      </c>
      <c r="P224" s="96">
        <f t="shared" si="61"/>
        <v>1</v>
      </c>
      <c r="Q224" s="96">
        <v>1.8E-3</v>
      </c>
      <c r="R224" s="96">
        <f t="shared" si="62"/>
        <v>8.9999999999999993E-3</v>
      </c>
      <c r="S224" s="96">
        <v>0</v>
      </c>
      <c r="T224" s="97">
        <f t="shared" si="63"/>
        <v>0</v>
      </c>
      <c r="AR224" s="43" t="s">
        <v>199</v>
      </c>
      <c r="AT224" s="43" t="s">
        <v>136</v>
      </c>
      <c r="AU224" s="43" t="s">
        <v>80</v>
      </c>
      <c r="AY224" s="4" t="s">
        <v>133</v>
      </c>
      <c r="BE224" s="59">
        <f t="shared" si="64"/>
        <v>0</v>
      </c>
      <c r="BF224" s="59">
        <f t="shared" si="65"/>
        <v>0</v>
      </c>
      <c r="BG224" s="59">
        <f t="shared" si="66"/>
        <v>0</v>
      </c>
      <c r="BH224" s="59">
        <f t="shared" si="67"/>
        <v>0</v>
      </c>
      <c r="BI224" s="59">
        <f t="shared" si="68"/>
        <v>0</v>
      </c>
      <c r="BJ224" s="4" t="s">
        <v>78</v>
      </c>
      <c r="BK224" s="59">
        <f t="shared" si="69"/>
        <v>0</v>
      </c>
      <c r="BL224" s="4" t="s">
        <v>199</v>
      </c>
      <c r="BM224" s="43" t="s">
        <v>445</v>
      </c>
    </row>
    <row r="225" spans="2:65" s="11" customFormat="1" ht="24.2" customHeight="1">
      <c r="B225" s="10"/>
      <c r="C225" s="88" t="s">
        <v>446</v>
      </c>
      <c r="D225" s="88" t="s">
        <v>136</v>
      </c>
      <c r="E225" s="89" t="s">
        <v>447</v>
      </c>
      <c r="F225" s="90" t="s">
        <v>448</v>
      </c>
      <c r="G225" s="91" t="s">
        <v>352</v>
      </c>
      <c r="H225" s="92">
        <v>765.42600000000004</v>
      </c>
      <c r="I225" s="1">
        <v>0</v>
      </c>
      <c r="J225" s="93">
        <f t="shared" si="60"/>
        <v>0</v>
      </c>
      <c r="K225" s="94"/>
      <c r="L225" s="10"/>
      <c r="M225" s="95" t="s">
        <v>1</v>
      </c>
      <c r="N225" s="57" t="s">
        <v>38</v>
      </c>
      <c r="O225" s="96">
        <v>0</v>
      </c>
      <c r="P225" s="96">
        <f t="shared" si="61"/>
        <v>0</v>
      </c>
      <c r="Q225" s="96">
        <v>0</v>
      </c>
      <c r="R225" s="96">
        <f t="shared" si="62"/>
        <v>0</v>
      </c>
      <c r="S225" s="96">
        <v>0</v>
      </c>
      <c r="T225" s="97">
        <f t="shared" si="63"/>
        <v>0</v>
      </c>
      <c r="AR225" s="43" t="s">
        <v>199</v>
      </c>
      <c r="AT225" s="43" t="s">
        <v>136</v>
      </c>
      <c r="AU225" s="43" t="s">
        <v>80</v>
      </c>
      <c r="AY225" s="4" t="s">
        <v>133</v>
      </c>
      <c r="BE225" s="59">
        <f t="shared" si="64"/>
        <v>0</v>
      </c>
      <c r="BF225" s="59">
        <f t="shared" si="65"/>
        <v>0</v>
      </c>
      <c r="BG225" s="59">
        <f t="shared" si="66"/>
        <v>0</v>
      </c>
      <c r="BH225" s="59">
        <f t="shared" si="67"/>
        <v>0</v>
      </c>
      <c r="BI225" s="59">
        <f t="shared" si="68"/>
        <v>0</v>
      </c>
      <c r="BJ225" s="4" t="s">
        <v>78</v>
      </c>
      <c r="BK225" s="59">
        <f t="shared" si="69"/>
        <v>0</v>
      </c>
      <c r="BL225" s="4" t="s">
        <v>199</v>
      </c>
      <c r="BM225" s="43" t="s">
        <v>449</v>
      </c>
    </row>
    <row r="226" spans="2:65" s="77" customFormat="1" ht="22.9" customHeight="1">
      <c r="B226" s="76"/>
      <c r="D226" s="78" t="s">
        <v>72</v>
      </c>
      <c r="E226" s="86" t="s">
        <v>450</v>
      </c>
      <c r="F226" s="86" t="s">
        <v>451</v>
      </c>
      <c r="I226" s="98"/>
      <c r="J226" s="87">
        <f>BK226</f>
        <v>0</v>
      </c>
      <c r="L226" s="76"/>
      <c r="M226" s="81"/>
      <c r="P226" s="82">
        <f>SUM(P227:P268)</f>
        <v>31.841999999999999</v>
      </c>
      <c r="R226" s="82">
        <f>SUM(R227:R268)</f>
        <v>0</v>
      </c>
      <c r="T226" s="83">
        <f>SUM(T227:T268)</f>
        <v>0</v>
      </c>
      <c r="AR226" s="78" t="s">
        <v>80</v>
      </c>
      <c r="AT226" s="84" t="s">
        <v>72</v>
      </c>
      <c r="AU226" s="84" t="s">
        <v>78</v>
      </c>
      <c r="AY226" s="78" t="s">
        <v>133</v>
      </c>
      <c r="BK226" s="85">
        <f>SUM(BK227:BK268)</f>
        <v>0</v>
      </c>
    </row>
    <row r="227" spans="2:65" s="11" customFormat="1" ht="24.2" customHeight="1">
      <c r="B227" s="10"/>
      <c r="C227" s="88" t="s">
        <v>452</v>
      </c>
      <c r="D227" s="88" t="s">
        <v>136</v>
      </c>
      <c r="E227" s="89" t="s">
        <v>453</v>
      </c>
      <c r="F227" s="90" t="s">
        <v>454</v>
      </c>
      <c r="G227" s="91" t="s">
        <v>237</v>
      </c>
      <c r="H227" s="92">
        <v>1</v>
      </c>
      <c r="I227" s="1">
        <v>0</v>
      </c>
      <c r="J227" s="93">
        <f t="shared" ref="J227:J268" si="70">ROUND(I227*H227,2)</f>
        <v>0</v>
      </c>
      <c r="K227" s="94"/>
      <c r="L227" s="10"/>
      <c r="M227" s="95" t="s">
        <v>1</v>
      </c>
      <c r="N227" s="57" t="s">
        <v>38</v>
      </c>
      <c r="O227" s="96">
        <v>31.841999999999999</v>
      </c>
      <c r="P227" s="96">
        <f t="shared" ref="P227:P268" si="71">O227*H227</f>
        <v>31.841999999999999</v>
      </c>
      <c r="Q227" s="96">
        <v>0</v>
      </c>
      <c r="R227" s="96">
        <f t="shared" ref="R227:R268" si="72">Q227*H227</f>
        <v>0</v>
      </c>
      <c r="S227" s="96">
        <v>0</v>
      </c>
      <c r="T227" s="97">
        <f t="shared" ref="T227:T268" si="73">S227*H227</f>
        <v>0</v>
      </c>
      <c r="AR227" s="43" t="s">
        <v>199</v>
      </c>
      <c r="AT227" s="43" t="s">
        <v>136</v>
      </c>
      <c r="AU227" s="43" t="s">
        <v>80</v>
      </c>
      <c r="AY227" s="4" t="s">
        <v>133</v>
      </c>
      <c r="BE227" s="59">
        <f t="shared" ref="BE227:BE268" si="74">IF(N227="základní",J227,0)</f>
        <v>0</v>
      </c>
      <c r="BF227" s="59">
        <f t="shared" ref="BF227:BF268" si="75">IF(N227="snížená",J227,0)</f>
        <v>0</v>
      </c>
      <c r="BG227" s="59">
        <f t="shared" ref="BG227:BG268" si="76">IF(N227="zákl. přenesená",J227,0)</f>
        <v>0</v>
      </c>
      <c r="BH227" s="59">
        <f t="shared" ref="BH227:BH268" si="77">IF(N227="sníž. přenesená",J227,0)</f>
        <v>0</v>
      </c>
      <c r="BI227" s="59">
        <f t="shared" ref="BI227:BI268" si="78">IF(N227="nulová",J227,0)</f>
        <v>0</v>
      </c>
      <c r="BJ227" s="4" t="s">
        <v>78</v>
      </c>
      <c r="BK227" s="59">
        <f t="shared" ref="BK227:BK268" si="79">ROUND(I227*H227,2)</f>
        <v>0</v>
      </c>
      <c r="BL227" s="4" t="s">
        <v>199</v>
      </c>
      <c r="BM227" s="43" t="s">
        <v>455</v>
      </c>
    </row>
    <row r="228" spans="2:65" s="11" customFormat="1" ht="24.2" customHeight="1">
      <c r="B228" s="10"/>
      <c r="C228" s="88" t="s">
        <v>456</v>
      </c>
      <c r="D228" s="88" t="s">
        <v>136</v>
      </c>
      <c r="E228" s="89" t="s">
        <v>457</v>
      </c>
      <c r="F228" s="90" t="s">
        <v>458</v>
      </c>
      <c r="G228" s="91" t="s">
        <v>352</v>
      </c>
      <c r="H228" s="92">
        <v>17336.949000000001</v>
      </c>
      <c r="I228" s="1">
        <v>0</v>
      </c>
      <c r="J228" s="93">
        <f t="shared" si="70"/>
        <v>0</v>
      </c>
      <c r="K228" s="94"/>
      <c r="L228" s="10"/>
      <c r="M228" s="95" t="s">
        <v>1</v>
      </c>
      <c r="N228" s="57" t="s">
        <v>38</v>
      </c>
      <c r="O228" s="96">
        <v>0</v>
      </c>
      <c r="P228" s="96">
        <f t="shared" si="71"/>
        <v>0</v>
      </c>
      <c r="Q228" s="96">
        <v>0</v>
      </c>
      <c r="R228" s="96">
        <f t="shared" si="72"/>
        <v>0</v>
      </c>
      <c r="S228" s="96">
        <v>0</v>
      </c>
      <c r="T228" s="97">
        <f t="shared" si="73"/>
        <v>0</v>
      </c>
      <c r="AR228" s="43" t="s">
        <v>199</v>
      </c>
      <c r="AT228" s="43" t="s">
        <v>136</v>
      </c>
      <c r="AU228" s="43" t="s">
        <v>80</v>
      </c>
      <c r="AY228" s="4" t="s">
        <v>133</v>
      </c>
      <c r="BE228" s="59">
        <f t="shared" si="74"/>
        <v>0</v>
      </c>
      <c r="BF228" s="59">
        <f t="shared" si="75"/>
        <v>0</v>
      </c>
      <c r="BG228" s="59">
        <f t="shared" si="76"/>
        <v>0</v>
      </c>
      <c r="BH228" s="59">
        <f t="shared" si="77"/>
        <v>0</v>
      </c>
      <c r="BI228" s="59">
        <f t="shared" si="78"/>
        <v>0</v>
      </c>
      <c r="BJ228" s="4" t="s">
        <v>78</v>
      </c>
      <c r="BK228" s="59">
        <f t="shared" si="79"/>
        <v>0</v>
      </c>
      <c r="BL228" s="4" t="s">
        <v>199</v>
      </c>
      <c r="BM228" s="43" t="s">
        <v>459</v>
      </c>
    </row>
    <row r="229" spans="2:65" s="11" customFormat="1" ht="16.5" customHeight="1">
      <c r="B229" s="10"/>
      <c r="C229" s="88" t="s">
        <v>460</v>
      </c>
      <c r="D229" s="88" t="s">
        <v>136</v>
      </c>
      <c r="E229" s="89" t="s">
        <v>461</v>
      </c>
      <c r="F229" s="90" t="s">
        <v>462</v>
      </c>
      <c r="G229" s="91" t="s">
        <v>168</v>
      </c>
      <c r="H229" s="92">
        <v>36</v>
      </c>
      <c r="I229" s="1">
        <v>0</v>
      </c>
      <c r="J229" s="93">
        <f t="shared" si="70"/>
        <v>0</v>
      </c>
      <c r="K229" s="94"/>
      <c r="L229" s="10"/>
      <c r="M229" s="95" t="s">
        <v>1</v>
      </c>
      <c r="N229" s="57" t="s">
        <v>38</v>
      </c>
      <c r="O229" s="96">
        <v>0</v>
      </c>
      <c r="P229" s="96">
        <f t="shared" si="71"/>
        <v>0</v>
      </c>
      <c r="Q229" s="96">
        <v>0</v>
      </c>
      <c r="R229" s="96">
        <f t="shared" si="72"/>
        <v>0</v>
      </c>
      <c r="S229" s="96">
        <v>0</v>
      </c>
      <c r="T229" s="97">
        <f t="shared" si="73"/>
        <v>0</v>
      </c>
      <c r="AR229" s="43" t="s">
        <v>199</v>
      </c>
      <c r="AT229" s="43" t="s">
        <v>136</v>
      </c>
      <c r="AU229" s="43" t="s">
        <v>80</v>
      </c>
      <c r="AY229" s="4" t="s">
        <v>133</v>
      </c>
      <c r="BE229" s="59">
        <f t="shared" si="74"/>
        <v>0</v>
      </c>
      <c r="BF229" s="59">
        <f t="shared" si="75"/>
        <v>0</v>
      </c>
      <c r="BG229" s="59">
        <f t="shared" si="76"/>
        <v>0</v>
      </c>
      <c r="BH229" s="59">
        <f t="shared" si="77"/>
        <v>0</v>
      </c>
      <c r="BI229" s="59">
        <f t="shared" si="78"/>
        <v>0</v>
      </c>
      <c r="BJ229" s="4" t="s">
        <v>78</v>
      </c>
      <c r="BK229" s="59">
        <f t="shared" si="79"/>
        <v>0</v>
      </c>
      <c r="BL229" s="4" t="s">
        <v>199</v>
      </c>
      <c r="BM229" s="43" t="s">
        <v>463</v>
      </c>
    </row>
    <row r="230" spans="2:65" s="11" customFormat="1" ht="16.5" customHeight="1">
      <c r="B230" s="10"/>
      <c r="C230" s="88" t="s">
        <v>464</v>
      </c>
      <c r="D230" s="88" t="s">
        <v>136</v>
      </c>
      <c r="E230" s="89" t="s">
        <v>465</v>
      </c>
      <c r="F230" s="90" t="s">
        <v>466</v>
      </c>
      <c r="G230" s="91" t="s">
        <v>168</v>
      </c>
      <c r="H230" s="92">
        <v>655</v>
      </c>
      <c r="I230" s="1">
        <v>0</v>
      </c>
      <c r="J230" s="93">
        <f t="shared" si="70"/>
        <v>0</v>
      </c>
      <c r="K230" s="94"/>
      <c r="L230" s="10"/>
      <c r="M230" s="95" t="s">
        <v>1</v>
      </c>
      <c r="N230" s="57" t="s">
        <v>38</v>
      </c>
      <c r="O230" s="96">
        <v>0</v>
      </c>
      <c r="P230" s="96">
        <f t="shared" si="71"/>
        <v>0</v>
      </c>
      <c r="Q230" s="96">
        <v>0</v>
      </c>
      <c r="R230" s="96">
        <f t="shared" si="72"/>
        <v>0</v>
      </c>
      <c r="S230" s="96">
        <v>0</v>
      </c>
      <c r="T230" s="97">
        <f t="shared" si="73"/>
        <v>0</v>
      </c>
      <c r="AR230" s="43" t="s">
        <v>199</v>
      </c>
      <c r="AT230" s="43" t="s">
        <v>136</v>
      </c>
      <c r="AU230" s="43" t="s">
        <v>80</v>
      </c>
      <c r="AY230" s="4" t="s">
        <v>133</v>
      </c>
      <c r="BE230" s="59">
        <f t="shared" si="74"/>
        <v>0</v>
      </c>
      <c r="BF230" s="59">
        <f t="shared" si="75"/>
        <v>0</v>
      </c>
      <c r="BG230" s="59">
        <f t="shared" si="76"/>
        <v>0</v>
      </c>
      <c r="BH230" s="59">
        <f t="shared" si="77"/>
        <v>0</v>
      </c>
      <c r="BI230" s="59">
        <f t="shared" si="78"/>
        <v>0</v>
      </c>
      <c r="BJ230" s="4" t="s">
        <v>78</v>
      </c>
      <c r="BK230" s="59">
        <f t="shared" si="79"/>
        <v>0</v>
      </c>
      <c r="BL230" s="4" t="s">
        <v>199</v>
      </c>
      <c r="BM230" s="43" t="s">
        <v>467</v>
      </c>
    </row>
    <row r="231" spans="2:65" s="11" customFormat="1" ht="16.5" customHeight="1">
      <c r="B231" s="10"/>
      <c r="C231" s="88" t="s">
        <v>468</v>
      </c>
      <c r="D231" s="88" t="s">
        <v>136</v>
      </c>
      <c r="E231" s="89" t="s">
        <v>469</v>
      </c>
      <c r="F231" s="90" t="s">
        <v>470</v>
      </c>
      <c r="G231" s="91" t="s">
        <v>168</v>
      </c>
      <c r="H231" s="92">
        <v>78</v>
      </c>
      <c r="I231" s="1">
        <v>0</v>
      </c>
      <c r="J231" s="93">
        <f t="shared" si="70"/>
        <v>0</v>
      </c>
      <c r="K231" s="94"/>
      <c r="L231" s="10"/>
      <c r="M231" s="95" t="s">
        <v>1</v>
      </c>
      <c r="N231" s="57" t="s">
        <v>38</v>
      </c>
      <c r="O231" s="96">
        <v>0</v>
      </c>
      <c r="P231" s="96">
        <f t="shared" si="71"/>
        <v>0</v>
      </c>
      <c r="Q231" s="96">
        <v>0</v>
      </c>
      <c r="R231" s="96">
        <f t="shared" si="72"/>
        <v>0</v>
      </c>
      <c r="S231" s="96">
        <v>0</v>
      </c>
      <c r="T231" s="97">
        <f t="shared" si="73"/>
        <v>0</v>
      </c>
      <c r="AR231" s="43" t="s">
        <v>199</v>
      </c>
      <c r="AT231" s="43" t="s">
        <v>136</v>
      </c>
      <c r="AU231" s="43" t="s">
        <v>80</v>
      </c>
      <c r="AY231" s="4" t="s">
        <v>133</v>
      </c>
      <c r="BE231" s="59">
        <f t="shared" si="74"/>
        <v>0</v>
      </c>
      <c r="BF231" s="59">
        <f t="shared" si="75"/>
        <v>0</v>
      </c>
      <c r="BG231" s="59">
        <f t="shared" si="76"/>
        <v>0</v>
      </c>
      <c r="BH231" s="59">
        <f t="shared" si="77"/>
        <v>0</v>
      </c>
      <c r="BI231" s="59">
        <f t="shared" si="78"/>
        <v>0</v>
      </c>
      <c r="BJ231" s="4" t="s">
        <v>78</v>
      </c>
      <c r="BK231" s="59">
        <f t="shared" si="79"/>
        <v>0</v>
      </c>
      <c r="BL231" s="4" t="s">
        <v>199</v>
      </c>
      <c r="BM231" s="43" t="s">
        <v>471</v>
      </c>
    </row>
    <row r="232" spans="2:65" s="11" customFormat="1" ht="16.5" customHeight="1">
      <c r="B232" s="10"/>
      <c r="C232" s="88" t="s">
        <v>472</v>
      </c>
      <c r="D232" s="88" t="s">
        <v>136</v>
      </c>
      <c r="E232" s="89" t="s">
        <v>473</v>
      </c>
      <c r="F232" s="90" t="s">
        <v>474</v>
      </c>
      <c r="G232" s="91" t="s">
        <v>168</v>
      </c>
      <c r="H232" s="92">
        <v>1768</v>
      </c>
      <c r="I232" s="1">
        <v>0</v>
      </c>
      <c r="J232" s="93">
        <f t="shared" si="70"/>
        <v>0</v>
      </c>
      <c r="K232" s="94"/>
      <c r="L232" s="10"/>
      <c r="M232" s="95" t="s">
        <v>1</v>
      </c>
      <c r="N232" s="57" t="s">
        <v>38</v>
      </c>
      <c r="O232" s="96">
        <v>0</v>
      </c>
      <c r="P232" s="96">
        <f t="shared" si="71"/>
        <v>0</v>
      </c>
      <c r="Q232" s="96">
        <v>0</v>
      </c>
      <c r="R232" s="96">
        <f t="shared" si="72"/>
        <v>0</v>
      </c>
      <c r="S232" s="96">
        <v>0</v>
      </c>
      <c r="T232" s="97">
        <f t="shared" si="73"/>
        <v>0</v>
      </c>
      <c r="AR232" s="43" t="s">
        <v>199</v>
      </c>
      <c r="AT232" s="43" t="s">
        <v>136</v>
      </c>
      <c r="AU232" s="43" t="s">
        <v>80</v>
      </c>
      <c r="AY232" s="4" t="s">
        <v>133</v>
      </c>
      <c r="BE232" s="59">
        <f t="shared" si="74"/>
        <v>0</v>
      </c>
      <c r="BF232" s="59">
        <f t="shared" si="75"/>
        <v>0</v>
      </c>
      <c r="BG232" s="59">
        <f t="shared" si="76"/>
        <v>0</v>
      </c>
      <c r="BH232" s="59">
        <f t="shared" si="77"/>
        <v>0</v>
      </c>
      <c r="BI232" s="59">
        <f t="shared" si="78"/>
        <v>0</v>
      </c>
      <c r="BJ232" s="4" t="s">
        <v>78</v>
      </c>
      <c r="BK232" s="59">
        <f t="shared" si="79"/>
        <v>0</v>
      </c>
      <c r="BL232" s="4" t="s">
        <v>199</v>
      </c>
      <c r="BM232" s="43" t="s">
        <v>475</v>
      </c>
    </row>
    <row r="233" spans="2:65" s="11" customFormat="1" ht="16.5" customHeight="1">
      <c r="B233" s="10"/>
      <c r="C233" s="88" t="s">
        <v>476</v>
      </c>
      <c r="D233" s="88" t="s">
        <v>136</v>
      </c>
      <c r="E233" s="89" t="s">
        <v>477</v>
      </c>
      <c r="F233" s="90" t="s">
        <v>478</v>
      </c>
      <c r="G233" s="91" t="s">
        <v>168</v>
      </c>
      <c r="H233" s="92">
        <v>36</v>
      </c>
      <c r="I233" s="1">
        <v>0</v>
      </c>
      <c r="J233" s="93">
        <f t="shared" si="70"/>
        <v>0</v>
      </c>
      <c r="K233" s="94"/>
      <c r="L233" s="10"/>
      <c r="M233" s="95" t="s">
        <v>1</v>
      </c>
      <c r="N233" s="57" t="s">
        <v>38</v>
      </c>
      <c r="O233" s="96">
        <v>0</v>
      </c>
      <c r="P233" s="96">
        <f t="shared" si="71"/>
        <v>0</v>
      </c>
      <c r="Q233" s="96">
        <v>0</v>
      </c>
      <c r="R233" s="96">
        <f t="shared" si="72"/>
        <v>0</v>
      </c>
      <c r="S233" s="96">
        <v>0</v>
      </c>
      <c r="T233" s="97">
        <f t="shared" si="73"/>
        <v>0</v>
      </c>
      <c r="AR233" s="43" t="s">
        <v>199</v>
      </c>
      <c r="AT233" s="43" t="s">
        <v>136</v>
      </c>
      <c r="AU233" s="43" t="s">
        <v>80</v>
      </c>
      <c r="AY233" s="4" t="s">
        <v>133</v>
      </c>
      <c r="BE233" s="59">
        <f t="shared" si="74"/>
        <v>0</v>
      </c>
      <c r="BF233" s="59">
        <f t="shared" si="75"/>
        <v>0</v>
      </c>
      <c r="BG233" s="59">
        <f t="shared" si="76"/>
        <v>0</v>
      </c>
      <c r="BH233" s="59">
        <f t="shared" si="77"/>
        <v>0</v>
      </c>
      <c r="BI233" s="59">
        <f t="shared" si="78"/>
        <v>0</v>
      </c>
      <c r="BJ233" s="4" t="s">
        <v>78</v>
      </c>
      <c r="BK233" s="59">
        <f t="shared" si="79"/>
        <v>0</v>
      </c>
      <c r="BL233" s="4" t="s">
        <v>199</v>
      </c>
      <c r="BM233" s="43" t="s">
        <v>479</v>
      </c>
    </row>
    <row r="234" spans="2:65" s="11" customFormat="1" ht="16.5" customHeight="1">
      <c r="B234" s="10"/>
      <c r="C234" s="88" t="s">
        <v>480</v>
      </c>
      <c r="D234" s="88" t="s">
        <v>136</v>
      </c>
      <c r="E234" s="89" t="s">
        <v>481</v>
      </c>
      <c r="F234" s="90" t="s">
        <v>482</v>
      </c>
      <c r="G234" s="91" t="s">
        <v>168</v>
      </c>
      <c r="H234" s="92">
        <v>20</v>
      </c>
      <c r="I234" s="1">
        <v>0</v>
      </c>
      <c r="J234" s="93">
        <f t="shared" si="70"/>
        <v>0</v>
      </c>
      <c r="K234" s="94"/>
      <c r="L234" s="10"/>
      <c r="M234" s="95" t="s">
        <v>1</v>
      </c>
      <c r="N234" s="57" t="s">
        <v>38</v>
      </c>
      <c r="O234" s="96">
        <v>0</v>
      </c>
      <c r="P234" s="96">
        <f t="shared" si="71"/>
        <v>0</v>
      </c>
      <c r="Q234" s="96">
        <v>0</v>
      </c>
      <c r="R234" s="96">
        <f t="shared" si="72"/>
        <v>0</v>
      </c>
      <c r="S234" s="96">
        <v>0</v>
      </c>
      <c r="T234" s="97">
        <f t="shared" si="73"/>
        <v>0</v>
      </c>
      <c r="AR234" s="43" t="s">
        <v>199</v>
      </c>
      <c r="AT234" s="43" t="s">
        <v>136</v>
      </c>
      <c r="AU234" s="43" t="s">
        <v>80</v>
      </c>
      <c r="AY234" s="4" t="s">
        <v>133</v>
      </c>
      <c r="BE234" s="59">
        <f t="shared" si="74"/>
        <v>0</v>
      </c>
      <c r="BF234" s="59">
        <f t="shared" si="75"/>
        <v>0</v>
      </c>
      <c r="BG234" s="59">
        <f t="shared" si="76"/>
        <v>0</v>
      </c>
      <c r="BH234" s="59">
        <f t="shared" si="77"/>
        <v>0</v>
      </c>
      <c r="BI234" s="59">
        <f t="shared" si="78"/>
        <v>0</v>
      </c>
      <c r="BJ234" s="4" t="s">
        <v>78</v>
      </c>
      <c r="BK234" s="59">
        <f t="shared" si="79"/>
        <v>0</v>
      </c>
      <c r="BL234" s="4" t="s">
        <v>199</v>
      </c>
      <c r="BM234" s="43" t="s">
        <v>483</v>
      </c>
    </row>
    <row r="235" spans="2:65" s="11" customFormat="1" ht="16.5" customHeight="1">
      <c r="B235" s="10"/>
      <c r="C235" s="88" t="s">
        <v>484</v>
      </c>
      <c r="D235" s="88" t="s">
        <v>136</v>
      </c>
      <c r="E235" s="89" t="s">
        <v>485</v>
      </c>
      <c r="F235" s="90" t="s">
        <v>486</v>
      </c>
      <c r="G235" s="91" t="s">
        <v>168</v>
      </c>
      <c r="H235" s="92">
        <v>20</v>
      </c>
      <c r="I235" s="1">
        <v>0</v>
      </c>
      <c r="J235" s="93">
        <f t="shared" si="70"/>
        <v>0</v>
      </c>
      <c r="K235" s="94"/>
      <c r="L235" s="10"/>
      <c r="M235" s="95" t="s">
        <v>1</v>
      </c>
      <c r="N235" s="57" t="s">
        <v>38</v>
      </c>
      <c r="O235" s="96">
        <v>0</v>
      </c>
      <c r="P235" s="96">
        <f t="shared" si="71"/>
        <v>0</v>
      </c>
      <c r="Q235" s="96">
        <v>0</v>
      </c>
      <c r="R235" s="96">
        <f t="shared" si="72"/>
        <v>0</v>
      </c>
      <c r="S235" s="96">
        <v>0</v>
      </c>
      <c r="T235" s="97">
        <f t="shared" si="73"/>
        <v>0</v>
      </c>
      <c r="AR235" s="43" t="s">
        <v>199</v>
      </c>
      <c r="AT235" s="43" t="s">
        <v>136</v>
      </c>
      <c r="AU235" s="43" t="s">
        <v>80</v>
      </c>
      <c r="AY235" s="4" t="s">
        <v>133</v>
      </c>
      <c r="BE235" s="59">
        <f t="shared" si="74"/>
        <v>0</v>
      </c>
      <c r="BF235" s="59">
        <f t="shared" si="75"/>
        <v>0</v>
      </c>
      <c r="BG235" s="59">
        <f t="shared" si="76"/>
        <v>0</v>
      </c>
      <c r="BH235" s="59">
        <f t="shared" si="77"/>
        <v>0</v>
      </c>
      <c r="BI235" s="59">
        <f t="shared" si="78"/>
        <v>0</v>
      </c>
      <c r="BJ235" s="4" t="s">
        <v>78</v>
      </c>
      <c r="BK235" s="59">
        <f t="shared" si="79"/>
        <v>0</v>
      </c>
      <c r="BL235" s="4" t="s">
        <v>199</v>
      </c>
      <c r="BM235" s="43" t="s">
        <v>487</v>
      </c>
    </row>
    <row r="236" spans="2:65" s="11" customFormat="1" ht="16.5" customHeight="1">
      <c r="B236" s="10"/>
      <c r="C236" s="88" t="s">
        <v>488</v>
      </c>
      <c r="D236" s="88" t="s">
        <v>136</v>
      </c>
      <c r="E236" s="89" t="s">
        <v>489</v>
      </c>
      <c r="F236" s="90" t="s">
        <v>490</v>
      </c>
      <c r="G236" s="91" t="s">
        <v>168</v>
      </c>
      <c r="H236" s="92">
        <v>128</v>
      </c>
      <c r="I236" s="1">
        <v>0</v>
      </c>
      <c r="J236" s="93">
        <f t="shared" si="70"/>
        <v>0</v>
      </c>
      <c r="K236" s="94"/>
      <c r="L236" s="10"/>
      <c r="M236" s="95" t="s">
        <v>1</v>
      </c>
      <c r="N236" s="57" t="s">
        <v>38</v>
      </c>
      <c r="O236" s="96">
        <v>0</v>
      </c>
      <c r="P236" s="96">
        <f t="shared" si="71"/>
        <v>0</v>
      </c>
      <c r="Q236" s="96">
        <v>0</v>
      </c>
      <c r="R236" s="96">
        <f t="shared" si="72"/>
        <v>0</v>
      </c>
      <c r="S236" s="96">
        <v>0</v>
      </c>
      <c r="T236" s="97">
        <f t="shared" si="73"/>
        <v>0</v>
      </c>
      <c r="AR236" s="43" t="s">
        <v>199</v>
      </c>
      <c r="AT236" s="43" t="s">
        <v>136</v>
      </c>
      <c r="AU236" s="43" t="s">
        <v>80</v>
      </c>
      <c r="AY236" s="4" t="s">
        <v>133</v>
      </c>
      <c r="BE236" s="59">
        <f t="shared" si="74"/>
        <v>0</v>
      </c>
      <c r="BF236" s="59">
        <f t="shared" si="75"/>
        <v>0</v>
      </c>
      <c r="BG236" s="59">
        <f t="shared" si="76"/>
        <v>0</v>
      </c>
      <c r="BH236" s="59">
        <f t="shared" si="77"/>
        <v>0</v>
      </c>
      <c r="BI236" s="59">
        <f t="shared" si="78"/>
        <v>0</v>
      </c>
      <c r="BJ236" s="4" t="s">
        <v>78</v>
      </c>
      <c r="BK236" s="59">
        <f t="shared" si="79"/>
        <v>0</v>
      </c>
      <c r="BL236" s="4" t="s">
        <v>199</v>
      </c>
      <c r="BM236" s="43" t="s">
        <v>491</v>
      </c>
    </row>
    <row r="237" spans="2:65" s="11" customFormat="1" ht="16.5" customHeight="1">
      <c r="B237" s="10"/>
      <c r="C237" s="88" t="s">
        <v>492</v>
      </c>
      <c r="D237" s="88" t="s">
        <v>136</v>
      </c>
      <c r="E237" s="89" t="s">
        <v>493</v>
      </c>
      <c r="F237" s="90" t="s">
        <v>494</v>
      </c>
      <c r="G237" s="91" t="s">
        <v>168</v>
      </c>
      <c r="H237" s="92">
        <v>44</v>
      </c>
      <c r="I237" s="1">
        <v>0</v>
      </c>
      <c r="J237" s="93">
        <f t="shared" si="70"/>
        <v>0</v>
      </c>
      <c r="K237" s="94"/>
      <c r="L237" s="10"/>
      <c r="M237" s="95" t="s">
        <v>1</v>
      </c>
      <c r="N237" s="57" t="s">
        <v>38</v>
      </c>
      <c r="O237" s="96">
        <v>0</v>
      </c>
      <c r="P237" s="96">
        <f t="shared" si="71"/>
        <v>0</v>
      </c>
      <c r="Q237" s="96">
        <v>0</v>
      </c>
      <c r="R237" s="96">
        <f t="shared" si="72"/>
        <v>0</v>
      </c>
      <c r="S237" s="96">
        <v>0</v>
      </c>
      <c r="T237" s="97">
        <f t="shared" si="73"/>
        <v>0</v>
      </c>
      <c r="AR237" s="43" t="s">
        <v>199</v>
      </c>
      <c r="AT237" s="43" t="s">
        <v>136</v>
      </c>
      <c r="AU237" s="43" t="s">
        <v>80</v>
      </c>
      <c r="AY237" s="4" t="s">
        <v>133</v>
      </c>
      <c r="BE237" s="59">
        <f t="shared" si="74"/>
        <v>0</v>
      </c>
      <c r="BF237" s="59">
        <f t="shared" si="75"/>
        <v>0</v>
      </c>
      <c r="BG237" s="59">
        <f t="shared" si="76"/>
        <v>0</v>
      </c>
      <c r="BH237" s="59">
        <f t="shared" si="77"/>
        <v>0</v>
      </c>
      <c r="BI237" s="59">
        <f t="shared" si="78"/>
        <v>0</v>
      </c>
      <c r="BJ237" s="4" t="s">
        <v>78</v>
      </c>
      <c r="BK237" s="59">
        <f t="shared" si="79"/>
        <v>0</v>
      </c>
      <c r="BL237" s="4" t="s">
        <v>199</v>
      </c>
      <c r="BM237" s="43" t="s">
        <v>495</v>
      </c>
    </row>
    <row r="238" spans="2:65" s="11" customFormat="1" ht="16.5" customHeight="1">
      <c r="B238" s="10"/>
      <c r="C238" s="88" t="s">
        <v>496</v>
      </c>
      <c r="D238" s="88" t="s">
        <v>136</v>
      </c>
      <c r="E238" s="89" t="s">
        <v>497</v>
      </c>
      <c r="F238" s="90" t="s">
        <v>498</v>
      </c>
      <c r="G238" s="91" t="s">
        <v>499</v>
      </c>
      <c r="H238" s="92">
        <v>120</v>
      </c>
      <c r="I238" s="1">
        <v>0</v>
      </c>
      <c r="J238" s="93">
        <f t="shared" si="70"/>
        <v>0</v>
      </c>
      <c r="K238" s="94"/>
      <c r="L238" s="10"/>
      <c r="M238" s="95" t="s">
        <v>1</v>
      </c>
      <c r="N238" s="57" t="s">
        <v>38</v>
      </c>
      <c r="O238" s="96">
        <v>0</v>
      </c>
      <c r="P238" s="96">
        <f t="shared" si="71"/>
        <v>0</v>
      </c>
      <c r="Q238" s="96">
        <v>0</v>
      </c>
      <c r="R238" s="96">
        <f t="shared" si="72"/>
        <v>0</v>
      </c>
      <c r="S238" s="96">
        <v>0</v>
      </c>
      <c r="T238" s="97">
        <f t="shared" si="73"/>
        <v>0</v>
      </c>
      <c r="AR238" s="43" t="s">
        <v>199</v>
      </c>
      <c r="AT238" s="43" t="s">
        <v>136</v>
      </c>
      <c r="AU238" s="43" t="s">
        <v>80</v>
      </c>
      <c r="AY238" s="4" t="s">
        <v>133</v>
      </c>
      <c r="BE238" s="59">
        <f t="shared" si="74"/>
        <v>0</v>
      </c>
      <c r="BF238" s="59">
        <f t="shared" si="75"/>
        <v>0</v>
      </c>
      <c r="BG238" s="59">
        <f t="shared" si="76"/>
        <v>0</v>
      </c>
      <c r="BH238" s="59">
        <f t="shared" si="77"/>
        <v>0</v>
      </c>
      <c r="BI238" s="59">
        <f t="shared" si="78"/>
        <v>0</v>
      </c>
      <c r="BJ238" s="4" t="s">
        <v>78</v>
      </c>
      <c r="BK238" s="59">
        <f t="shared" si="79"/>
        <v>0</v>
      </c>
      <c r="BL238" s="4" t="s">
        <v>199</v>
      </c>
      <c r="BM238" s="43" t="s">
        <v>500</v>
      </c>
    </row>
    <row r="239" spans="2:65" s="11" customFormat="1" ht="24" customHeight="1">
      <c r="B239" s="10"/>
      <c r="C239" s="88" t="s">
        <v>501</v>
      </c>
      <c r="D239" s="88" t="s">
        <v>136</v>
      </c>
      <c r="E239" s="89" t="s">
        <v>502</v>
      </c>
      <c r="F239" s="90" t="s">
        <v>503</v>
      </c>
      <c r="G239" s="91" t="s">
        <v>168</v>
      </c>
      <c r="H239" s="92">
        <v>387</v>
      </c>
      <c r="I239" s="1">
        <v>0</v>
      </c>
      <c r="J239" s="93">
        <f t="shared" si="70"/>
        <v>0</v>
      </c>
      <c r="K239" s="94"/>
      <c r="L239" s="10" t="s">
        <v>27</v>
      </c>
      <c r="M239" s="95" t="s">
        <v>1</v>
      </c>
      <c r="N239" s="57" t="s">
        <v>38</v>
      </c>
      <c r="O239" s="96">
        <v>0</v>
      </c>
      <c r="P239" s="96">
        <f t="shared" si="71"/>
        <v>0</v>
      </c>
      <c r="Q239" s="96">
        <v>0</v>
      </c>
      <c r="R239" s="96">
        <f t="shared" si="72"/>
        <v>0</v>
      </c>
      <c r="S239" s="96">
        <v>0</v>
      </c>
      <c r="T239" s="97">
        <f t="shared" si="73"/>
        <v>0</v>
      </c>
      <c r="AR239" s="43" t="s">
        <v>199</v>
      </c>
      <c r="AT239" s="43" t="s">
        <v>136</v>
      </c>
      <c r="AU239" s="43" t="s">
        <v>80</v>
      </c>
      <c r="AY239" s="4" t="s">
        <v>133</v>
      </c>
      <c r="BE239" s="59">
        <f t="shared" si="74"/>
        <v>0</v>
      </c>
      <c r="BF239" s="59">
        <f t="shared" si="75"/>
        <v>0</v>
      </c>
      <c r="BG239" s="59">
        <f t="shared" si="76"/>
        <v>0</v>
      </c>
      <c r="BH239" s="59">
        <f t="shared" si="77"/>
        <v>0</v>
      </c>
      <c r="BI239" s="59">
        <f t="shared" si="78"/>
        <v>0</v>
      </c>
      <c r="BJ239" s="4" t="s">
        <v>78</v>
      </c>
      <c r="BK239" s="59">
        <f t="shared" si="79"/>
        <v>0</v>
      </c>
      <c r="BL239" s="4" t="s">
        <v>199</v>
      </c>
      <c r="BM239" s="43" t="s">
        <v>504</v>
      </c>
    </row>
    <row r="240" spans="2:65" s="11" customFormat="1" ht="16.5" customHeight="1">
      <c r="B240" s="10"/>
      <c r="C240" s="88" t="s">
        <v>505</v>
      </c>
      <c r="D240" s="88" t="s">
        <v>136</v>
      </c>
      <c r="E240" s="89" t="s">
        <v>506</v>
      </c>
      <c r="F240" s="90" t="s">
        <v>507</v>
      </c>
      <c r="G240" s="91" t="s">
        <v>499</v>
      </c>
      <c r="H240" s="92">
        <v>20</v>
      </c>
      <c r="I240" s="1">
        <v>0</v>
      </c>
      <c r="J240" s="93">
        <f t="shared" si="70"/>
        <v>0</v>
      </c>
      <c r="K240" s="94"/>
      <c r="L240" s="10"/>
      <c r="M240" s="95" t="s">
        <v>1</v>
      </c>
      <c r="N240" s="57" t="s">
        <v>38</v>
      </c>
      <c r="O240" s="96">
        <v>0</v>
      </c>
      <c r="P240" s="96">
        <f t="shared" si="71"/>
        <v>0</v>
      </c>
      <c r="Q240" s="96">
        <v>0</v>
      </c>
      <c r="R240" s="96">
        <f t="shared" si="72"/>
        <v>0</v>
      </c>
      <c r="S240" s="96">
        <v>0</v>
      </c>
      <c r="T240" s="97">
        <f t="shared" si="73"/>
        <v>0</v>
      </c>
      <c r="AR240" s="43" t="s">
        <v>199</v>
      </c>
      <c r="AT240" s="43" t="s">
        <v>136</v>
      </c>
      <c r="AU240" s="43" t="s">
        <v>80</v>
      </c>
      <c r="AY240" s="4" t="s">
        <v>133</v>
      </c>
      <c r="BE240" s="59">
        <f t="shared" si="74"/>
        <v>0</v>
      </c>
      <c r="BF240" s="59">
        <f t="shared" si="75"/>
        <v>0</v>
      </c>
      <c r="BG240" s="59">
        <f t="shared" si="76"/>
        <v>0</v>
      </c>
      <c r="BH240" s="59">
        <f t="shared" si="77"/>
        <v>0</v>
      </c>
      <c r="BI240" s="59">
        <f t="shared" si="78"/>
        <v>0</v>
      </c>
      <c r="BJ240" s="4" t="s">
        <v>78</v>
      </c>
      <c r="BK240" s="59">
        <f t="shared" si="79"/>
        <v>0</v>
      </c>
      <c r="BL240" s="4" t="s">
        <v>199</v>
      </c>
      <c r="BM240" s="43" t="s">
        <v>508</v>
      </c>
    </row>
    <row r="241" spans="2:65" s="11" customFormat="1" ht="16.5" customHeight="1">
      <c r="B241" s="10"/>
      <c r="C241" s="88" t="s">
        <v>509</v>
      </c>
      <c r="D241" s="88" t="s">
        <v>136</v>
      </c>
      <c r="E241" s="89" t="s">
        <v>510</v>
      </c>
      <c r="F241" s="90" t="s">
        <v>511</v>
      </c>
      <c r="G241" s="91" t="s">
        <v>499</v>
      </c>
      <c r="H241" s="92">
        <v>1</v>
      </c>
      <c r="I241" s="1">
        <v>0</v>
      </c>
      <c r="J241" s="93">
        <f t="shared" si="70"/>
        <v>0</v>
      </c>
      <c r="K241" s="94"/>
      <c r="L241" s="10"/>
      <c r="M241" s="95" t="s">
        <v>1</v>
      </c>
      <c r="N241" s="57" t="s">
        <v>38</v>
      </c>
      <c r="O241" s="96">
        <v>0</v>
      </c>
      <c r="P241" s="96">
        <f t="shared" si="71"/>
        <v>0</v>
      </c>
      <c r="Q241" s="96">
        <v>0</v>
      </c>
      <c r="R241" s="96">
        <f t="shared" si="72"/>
        <v>0</v>
      </c>
      <c r="S241" s="96">
        <v>0</v>
      </c>
      <c r="T241" s="97">
        <f t="shared" si="73"/>
        <v>0</v>
      </c>
      <c r="AR241" s="43" t="s">
        <v>199</v>
      </c>
      <c r="AT241" s="43" t="s">
        <v>136</v>
      </c>
      <c r="AU241" s="43" t="s">
        <v>80</v>
      </c>
      <c r="AY241" s="4" t="s">
        <v>133</v>
      </c>
      <c r="BE241" s="59">
        <f t="shared" si="74"/>
        <v>0</v>
      </c>
      <c r="BF241" s="59">
        <f t="shared" si="75"/>
        <v>0</v>
      </c>
      <c r="BG241" s="59">
        <f t="shared" si="76"/>
        <v>0</v>
      </c>
      <c r="BH241" s="59">
        <f t="shared" si="77"/>
        <v>0</v>
      </c>
      <c r="BI241" s="59">
        <f t="shared" si="78"/>
        <v>0</v>
      </c>
      <c r="BJ241" s="4" t="s">
        <v>78</v>
      </c>
      <c r="BK241" s="59">
        <f t="shared" si="79"/>
        <v>0</v>
      </c>
      <c r="BL241" s="4" t="s">
        <v>199</v>
      </c>
      <c r="BM241" s="43" t="s">
        <v>512</v>
      </c>
    </row>
    <row r="242" spans="2:65" s="11" customFormat="1" ht="16.5" customHeight="1">
      <c r="B242" s="10"/>
      <c r="C242" s="88" t="s">
        <v>513</v>
      </c>
      <c r="D242" s="88" t="s">
        <v>136</v>
      </c>
      <c r="E242" s="89" t="s">
        <v>514</v>
      </c>
      <c r="F242" s="90" t="s">
        <v>515</v>
      </c>
      <c r="G242" s="91" t="s">
        <v>499</v>
      </c>
      <c r="H242" s="92">
        <v>1</v>
      </c>
      <c r="I242" s="1">
        <v>0</v>
      </c>
      <c r="J242" s="93">
        <f t="shared" si="70"/>
        <v>0</v>
      </c>
      <c r="K242" s="94"/>
      <c r="L242" s="10"/>
      <c r="M242" s="95" t="s">
        <v>1</v>
      </c>
      <c r="N242" s="57" t="s">
        <v>38</v>
      </c>
      <c r="O242" s="96">
        <v>0</v>
      </c>
      <c r="P242" s="96">
        <f t="shared" si="71"/>
        <v>0</v>
      </c>
      <c r="Q242" s="96">
        <v>0</v>
      </c>
      <c r="R242" s="96">
        <f t="shared" si="72"/>
        <v>0</v>
      </c>
      <c r="S242" s="96">
        <v>0</v>
      </c>
      <c r="T242" s="97">
        <f t="shared" si="73"/>
        <v>0</v>
      </c>
      <c r="AR242" s="43" t="s">
        <v>199</v>
      </c>
      <c r="AT242" s="43" t="s">
        <v>136</v>
      </c>
      <c r="AU242" s="43" t="s">
        <v>80</v>
      </c>
      <c r="AY242" s="4" t="s">
        <v>133</v>
      </c>
      <c r="BE242" s="59">
        <f t="shared" si="74"/>
        <v>0</v>
      </c>
      <c r="BF242" s="59">
        <f t="shared" si="75"/>
        <v>0</v>
      </c>
      <c r="BG242" s="59">
        <f t="shared" si="76"/>
        <v>0</v>
      </c>
      <c r="BH242" s="59">
        <f t="shared" si="77"/>
        <v>0</v>
      </c>
      <c r="BI242" s="59">
        <f t="shared" si="78"/>
        <v>0</v>
      </c>
      <c r="BJ242" s="4" t="s">
        <v>78</v>
      </c>
      <c r="BK242" s="59">
        <f t="shared" si="79"/>
        <v>0</v>
      </c>
      <c r="BL242" s="4" t="s">
        <v>199</v>
      </c>
      <c r="BM242" s="43" t="s">
        <v>516</v>
      </c>
    </row>
    <row r="243" spans="2:65" s="11" customFormat="1" ht="16.5" customHeight="1">
      <c r="B243" s="10"/>
      <c r="C243" s="88" t="s">
        <v>517</v>
      </c>
      <c r="D243" s="88" t="s">
        <v>136</v>
      </c>
      <c r="E243" s="89" t="s">
        <v>518</v>
      </c>
      <c r="F243" s="90" t="s">
        <v>519</v>
      </c>
      <c r="G243" s="91" t="s">
        <v>499</v>
      </c>
      <c r="H243" s="92">
        <v>1</v>
      </c>
      <c r="I243" s="1">
        <v>0</v>
      </c>
      <c r="J243" s="93">
        <f t="shared" si="70"/>
        <v>0</v>
      </c>
      <c r="K243" s="94"/>
      <c r="L243" s="10"/>
      <c r="M243" s="95" t="s">
        <v>1</v>
      </c>
      <c r="N243" s="57" t="s">
        <v>38</v>
      </c>
      <c r="O243" s="96">
        <v>0</v>
      </c>
      <c r="P243" s="96">
        <f t="shared" si="71"/>
        <v>0</v>
      </c>
      <c r="Q243" s="96">
        <v>0</v>
      </c>
      <c r="R243" s="96">
        <f t="shared" si="72"/>
        <v>0</v>
      </c>
      <c r="S243" s="96">
        <v>0</v>
      </c>
      <c r="T243" s="97">
        <f t="shared" si="73"/>
        <v>0</v>
      </c>
      <c r="AR243" s="43" t="s">
        <v>199</v>
      </c>
      <c r="AT243" s="43" t="s">
        <v>136</v>
      </c>
      <c r="AU243" s="43" t="s">
        <v>80</v>
      </c>
      <c r="AY243" s="4" t="s">
        <v>133</v>
      </c>
      <c r="BE243" s="59">
        <f t="shared" si="74"/>
        <v>0</v>
      </c>
      <c r="BF243" s="59">
        <f t="shared" si="75"/>
        <v>0</v>
      </c>
      <c r="BG243" s="59">
        <f t="shared" si="76"/>
        <v>0</v>
      </c>
      <c r="BH243" s="59">
        <f t="shared" si="77"/>
        <v>0</v>
      </c>
      <c r="BI243" s="59">
        <f t="shared" si="78"/>
        <v>0</v>
      </c>
      <c r="BJ243" s="4" t="s">
        <v>78</v>
      </c>
      <c r="BK243" s="59">
        <f t="shared" si="79"/>
        <v>0</v>
      </c>
      <c r="BL243" s="4" t="s">
        <v>199</v>
      </c>
      <c r="BM243" s="43" t="s">
        <v>520</v>
      </c>
    </row>
    <row r="244" spans="2:65" s="11" customFormat="1" ht="21.75" customHeight="1">
      <c r="B244" s="10"/>
      <c r="C244" s="88" t="s">
        <v>521</v>
      </c>
      <c r="D244" s="88" t="s">
        <v>136</v>
      </c>
      <c r="E244" s="89" t="s">
        <v>522</v>
      </c>
      <c r="F244" s="90" t="s">
        <v>523</v>
      </c>
      <c r="G244" s="91" t="s">
        <v>499</v>
      </c>
      <c r="H244" s="92">
        <v>7</v>
      </c>
      <c r="I244" s="1">
        <v>0</v>
      </c>
      <c r="J244" s="93">
        <f t="shared" si="70"/>
        <v>0</v>
      </c>
      <c r="K244" s="94"/>
      <c r="L244" s="10"/>
      <c r="M244" s="95" t="s">
        <v>1</v>
      </c>
      <c r="N244" s="57" t="s">
        <v>38</v>
      </c>
      <c r="O244" s="96">
        <v>0</v>
      </c>
      <c r="P244" s="96">
        <f t="shared" si="71"/>
        <v>0</v>
      </c>
      <c r="Q244" s="96">
        <v>0</v>
      </c>
      <c r="R244" s="96">
        <f t="shared" si="72"/>
        <v>0</v>
      </c>
      <c r="S244" s="96">
        <v>0</v>
      </c>
      <c r="T244" s="97">
        <f t="shared" si="73"/>
        <v>0</v>
      </c>
      <c r="AR244" s="43" t="s">
        <v>199</v>
      </c>
      <c r="AT244" s="43" t="s">
        <v>136</v>
      </c>
      <c r="AU244" s="43" t="s">
        <v>80</v>
      </c>
      <c r="AY244" s="4" t="s">
        <v>133</v>
      </c>
      <c r="BE244" s="59">
        <f t="shared" si="74"/>
        <v>0</v>
      </c>
      <c r="BF244" s="59">
        <f t="shared" si="75"/>
        <v>0</v>
      </c>
      <c r="BG244" s="59">
        <f t="shared" si="76"/>
        <v>0</v>
      </c>
      <c r="BH244" s="59">
        <f t="shared" si="77"/>
        <v>0</v>
      </c>
      <c r="BI244" s="59">
        <f t="shared" si="78"/>
        <v>0</v>
      </c>
      <c r="BJ244" s="4" t="s">
        <v>78</v>
      </c>
      <c r="BK244" s="59">
        <f t="shared" si="79"/>
        <v>0</v>
      </c>
      <c r="BL244" s="4" t="s">
        <v>199</v>
      </c>
      <c r="BM244" s="43" t="s">
        <v>524</v>
      </c>
    </row>
    <row r="245" spans="2:65" s="11" customFormat="1" ht="21.75" customHeight="1">
      <c r="B245" s="10"/>
      <c r="C245" s="88" t="s">
        <v>525</v>
      </c>
      <c r="D245" s="88" t="s">
        <v>136</v>
      </c>
      <c r="E245" s="89" t="s">
        <v>526</v>
      </c>
      <c r="F245" s="90" t="s">
        <v>527</v>
      </c>
      <c r="G245" s="91" t="s">
        <v>499</v>
      </c>
      <c r="H245" s="92">
        <v>3</v>
      </c>
      <c r="I245" s="1">
        <v>0</v>
      </c>
      <c r="J245" s="93">
        <f t="shared" si="70"/>
        <v>0</v>
      </c>
      <c r="K245" s="94"/>
      <c r="L245" s="10"/>
      <c r="M245" s="95" t="s">
        <v>1</v>
      </c>
      <c r="N245" s="57" t="s">
        <v>38</v>
      </c>
      <c r="O245" s="96">
        <v>0</v>
      </c>
      <c r="P245" s="96">
        <f t="shared" si="71"/>
        <v>0</v>
      </c>
      <c r="Q245" s="96">
        <v>0</v>
      </c>
      <c r="R245" s="96">
        <f t="shared" si="72"/>
        <v>0</v>
      </c>
      <c r="S245" s="96">
        <v>0</v>
      </c>
      <c r="T245" s="97">
        <f t="shared" si="73"/>
        <v>0</v>
      </c>
      <c r="AR245" s="43" t="s">
        <v>199</v>
      </c>
      <c r="AT245" s="43" t="s">
        <v>136</v>
      </c>
      <c r="AU245" s="43" t="s">
        <v>80</v>
      </c>
      <c r="AY245" s="4" t="s">
        <v>133</v>
      </c>
      <c r="BE245" s="59">
        <f t="shared" si="74"/>
        <v>0</v>
      </c>
      <c r="BF245" s="59">
        <f t="shared" si="75"/>
        <v>0</v>
      </c>
      <c r="BG245" s="59">
        <f t="shared" si="76"/>
        <v>0</v>
      </c>
      <c r="BH245" s="59">
        <f t="shared" si="77"/>
        <v>0</v>
      </c>
      <c r="BI245" s="59">
        <f t="shared" si="78"/>
        <v>0</v>
      </c>
      <c r="BJ245" s="4" t="s">
        <v>78</v>
      </c>
      <c r="BK245" s="59">
        <f t="shared" si="79"/>
        <v>0</v>
      </c>
      <c r="BL245" s="4" t="s">
        <v>199</v>
      </c>
      <c r="BM245" s="43" t="s">
        <v>528</v>
      </c>
    </row>
    <row r="246" spans="2:65" s="11" customFormat="1" ht="16.5" customHeight="1">
      <c r="B246" s="10"/>
      <c r="C246" s="88" t="s">
        <v>529</v>
      </c>
      <c r="D246" s="88" t="s">
        <v>136</v>
      </c>
      <c r="E246" s="89" t="s">
        <v>530</v>
      </c>
      <c r="F246" s="90" t="s">
        <v>531</v>
      </c>
      <c r="G246" s="91" t="s">
        <v>499</v>
      </c>
      <c r="H246" s="92">
        <v>2</v>
      </c>
      <c r="I246" s="1">
        <v>0</v>
      </c>
      <c r="J246" s="93">
        <f t="shared" si="70"/>
        <v>0</v>
      </c>
      <c r="K246" s="94"/>
      <c r="L246" s="10"/>
      <c r="M246" s="95" t="s">
        <v>1</v>
      </c>
      <c r="N246" s="57" t="s">
        <v>38</v>
      </c>
      <c r="O246" s="96">
        <v>0</v>
      </c>
      <c r="P246" s="96">
        <f t="shared" si="71"/>
        <v>0</v>
      </c>
      <c r="Q246" s="96">
        <v>0</v>
      </c>
      <c r="R246" s="96">
        <f t="shared" si="72"/>
        <v>0</v>
      </c>
      <c r="S246" s="96">
        <v>0</v>
      </c>
      <c r="T246" s="97">
        <f t="shared" si="73"/>
        <v>0</v>
      </c>
      <c r="AR246" s="43" t="s">
        <v>199</v>
      </c>
      <c r="AT246" s="43" t="s">
        <v>136</v>
      </c>
      <c r="AU246" s="43" t="s">
        <v>80</v>
      </c>
      <c r="AY246" s="4" t="s">
        <v>133</v>
      </c>
      <c r="BE246" s="59">
        <f t="shared" si="74"/>
        <v>0</v>
      </c>
      <c r="BF246" s="59">
        <f t="shared" si="75"/>
        <v>0</v>
      </c>
      <c r="BG246" s="59">
        <f t="shared" si="76"/>
        <v>0</v>
      </c>
      <c r="BH246" s="59">
        <f t="shared" si="77"/>
        <v>0</v>
      </c>
      <c r="BI246" s="59">
        <f t="shared" si="78"/>
        <v>0</v>
      </c>
      <c r="BJ246" s="4" t="s">
        <v>78</v>
      </c>
      <c r="BK246" s="59">
        <f t="shared" si="79"/>
        <v>0</v>
      </c>
      <c r="BL246" s="4" t="s">
        <v>199</v>
      </c>
      <c r="BM246" s="43" t="s">
        <v>532</v>
      </c>
    </row>
    <row r="247" spans="2:65" s="11" customFormat="1" ht="16.5" customHeight="1">
      <c r="B247" s="10"/>
      <c r="C247" s="88" t="s">
        <v>533</v>
      </c>
      <c r="D247" s="88" t="s">
        <v>136</v>
      </c>
      <c r="E247" s="89" t="s">
        <v>534</v>
      </c>
      <c r="F247" s="90" t="s">
        <v>535</v>
      </c>
      <c r="G247" s="91" t="s">
        <v>499</v>
      </c>
      <c r="H247" s="92">
        <v>47</v>
      </c>
      <c r="I247" s="1">
        <v>0</v>
      </c>
      <c r="J247" s="93">
        <f t="shared" si="70"/>
        <v>0</v>
      </c>
      <c r="K247" s="94"/>
      <c r="L247" s="10"/>
      <c r="M247" s="95" t="s">
        <v>1</v>
      </c>
      <c r="N247" s="57" t="s">
        <v>38</v>
      </c>
      <c r="O247" s="96">
        <v>0</v>
      </c>
      <c r="P247" s="96">
        <f t="shared" si="71"/>
        <v>0</v>
      </c>
      <c r="Q247" s="96">
        <v>0</v>
      </c>
      <c r="R247" s="96">
        <f t="shared" si="72"/>
        <v>0</v>
      </c>
      <c r="S247" s="96">
        <v>0</v>
      </c>
      <c r="T247" s="97">
        <f t="shared" si="73"/>
        <v>0</v>
      </c>
      <c r="AR247" s="43" t="s">
        <v>199</v>
      </c>
      <c r="AT247" s="43" t="s">
        <v>136</v>
      </c>
      <c r="AU247" s="43" t="s">
        <v>80</v>
      </c>
      <c r="AY247" s="4" t="s">
        <v>133</v>
      </c>
      <c r="BE247" s="59">
        <f t="shared" si="74"/>
        <v>0</v>
      </c>
      <c r="BF247" s="59">
        <f t="shared" si="75"/>
        <v>0</v>
      </c>
      <c r="BG247" s="59">
        <f t="shared" si="76"/>
        <v>0</v>
      </c>
      <c r="BH247" s="59">
        <f t="shared" si="77"/>
        <v>0</v>
      </c>
      <c r="BI247" s="59">
        <f t="shared" si="78"/>
        <v>0</v>
      </c>
      <c r="BJ247" s="4" t="s">
        <v>78</v>
      </c>
      <c r="BK247" s="59">
        <f t="shared" si="79"/>
        <v>0</v>
      </c>
      <c r="BL247" s="4" t="s">
        <v>199</v>
      </c>
      <c r="BM247" s="43" t="s">
        <v>536</v>
      </c>
    </row>
    <row r="248" spans="2:65" s="11" customFormat="1" ht="16.5" customHeight="1">
      <c r="B248" s="10"/>
      <c r="C248" s="88" t="s">
        <v>537</v>
      </c>
      <c r="D248" s="88" t="s">
        <v>136</v>
      </c>
      <c r="E248" s="89" t="s">
        <v>538</v>
      </c>
      <c r="F248" s="90" t="s">
        <v>539</v>
      </c>
      <c r="G248" s="91" t="s">
        <v>499</v>
      </c>
      <c r="H248" s="92">
        <v>135</v>
      </c>
      <c r="I248" s="1">
        <v>0</v>
      </c>
      <c r="J248" s="93">
        <f t="shared" si="70"/>
        <v>0</v>
      </c>
      <c r="K248" s="94"/>
      <c r="L248" s="10"/>
      <c r="M248" s="95" t="s">
        <v>1</v>
      </c>
      <c r="N248" s="57" t="s">
        <v>38</v>
      </c>
      <c r="O248" s="96">
        <v>0</v>
      </c>
      <c r="P248" s="96">
        <f t="shared" si="71"/>
        <v>0</v>
      </c>
      <c r="Q248" s="96">
        <v>0</v>
      </c>
      <c r="R248" s="96">
        <f t="shared" si="72"/>
        <v>0</v>
      </c>
      <c r="S248" s="96">
        <v>0</v>
      </c>
      <c r="T248" s="97">
        <f t="shared" si="73"/>
        <v>0</v>
      </c>
      <c r="AR248" s="43" t="s">
        <v>199</v>
      </c>
      <c r="AT248" s="43" t="s">
        <v>136</v>
      </c>
      <c r="AU248" s="43" t="s">
        <v>80</v>
      </c>
      <c r="AY248" s="4" t="s">
        <v>133</v>
      </c>
      <c r="BE248" s="59">
        <f t="shared" si="74"/>
        <v>0</v>
      </c>
      <c r="BF248" s="59">
        <f t="shared" si="75"/>
        <v>0</v>
      </c>
      <c r="BG248" s="59">
        <f t="shared" si="76"/>
        <v>0</v>
      </c>
      <c r="BH248" s="59">
        <f t="shared" si="77"/>
        <v>0</v>
      </c>
      <c r="BI248" s="59">
        <f t="shared" si="78"/>
        <v>0</v>
      </c>
      <c r="BJ248" s="4" t="s">
        <v>78</v>
      </c>
      <c r="BK248" s="59">
        <f t="shared" si="79"/>
        <v>0</v>
      </c>
      <c r="BL248" s="4" t="s">
        <v>199</v>
      </c>
      <c r="BM248" s="43" t="s">
        <v>540</v>
      </c>
    </row>
    <row r="249" spans="2:65" s="11" customFormat="1" ht="16.5" customHeight="1">
      <c r="B249" s="10"/>
      <c r="C249" s="88" t="s">
        <v>541</v>
      </c>
      <c r="D249" s="88" t="s">
        <v>136</v>
      </c>
      <c r="E249" s="89" t="s">
        <v>542</v>
      </c>
      <c r="F249" s="90" t="s">
        <v>543</v>
      </c>
      <c r="G249" s="91" t="s">
        <v>499</v>
      </c>
      <c r="H249" s="92">
        <v>92</v>
      </c>
      <c r="I249" s="1">
        <v>0</v>
      </c>
      <c r="J249" s="93">
        <f t="shared" si="70"/>
        <v>0</v>
      </c>
      <c r="K249" s="94"/>
      <c r="L249" s="10"/>
      <c r="M249" s="95" t="s">
        <v>1</v>
      </c>
      <c r="N249" s="57" t="s">
        <v>38</v>
      </c>
      <c r="O249" s="96">
        <v>0</v>
      </c>
      <c r="P249" s="96">
        <f t="shared" si="71"/>
        <v>0</v>
      </c>
      <c r="Q249" s="96">
        <v>0</v>
      </c>
      <c r="R249" s="96">
        <f t="shared" si="72"/>
        <v>0</v>
      </c>
      <c r="S249" s="96">
        <v>0</v>
      </c>
      <c r="T249" s="97">
        <f t="shared" si="73"/>
        <v>0</v>
      </c>
      <c r="AR249" s="43" t="s">
        <v>199</v>
      </c>
      <c r="AT249" s="43" t="s">
        <v>136</v>
      </c>
      <c r="AU249" s="43" t="s">
        <v>80</v>
      </c>
      <c r="AY249" s="4" t="s">
        <v>133</v>
      </c>
      <c r="BE249" s="59">
        <f t="shared" si="74"/>
        <v>0</v>
      </c>
      <c r="BF249" s="59">
        <f t="shared" si="75"/>
        <v>0</v>
      </c>
      <c r="BG249" s="59">
        <f t="shared" si="76"/>
        <v>0</v>
      </c>
      <c r="BH249" s="59">
        <f t="shared" si="77"/>
        <v>0</v>
      </c>
      <c r="BI249" s="59">
        <f t="shared" si="78"/>
        <v>0</v>
      </c>
      <c r="BJ249" s="4" t="s">
        <v>78</v>
      </c>
      <c r="BK249" s="59">
        <f t="shared" si="79"/>
        <v>0</v>
      </c>
      <c r="BL249" s="4" t="s">
        <v>199</v>
      </c>
      <c r="BM249" s="43" t="s">
        <v>544</v>
      </c>
    </row>
    <row r="250" spans="2:65" s="11" customFormat="1" ht="16.5" customHeight="1">
      <c r="B250" s="10"/>
      <c r="C250" s="88" t="s">
        <v>545</v>
      </c>
      <c r="D250" s="88" t="s">
        <v>136</v>
      </c>
      <c r="E250" s="89" t="s">
        <v>546</v>
      </c>
      <c r="F250" s="90" t="s">
        <v>547</v>
      </c>
      <c r="G250" s="91" t="s">
        <v>499</v>
      </c>
      <c r="H250" s="92">
        <v>10</v>
      </c>
      <c r="I250" s="1">
        <v>0</v>
      </c>
      <c r="J250" s="93">
        <f t="shared" si="70"/>
        <v>0</v>
      </c>
      <c r="K250" s="94"/>
      <c r="L250" s="10"/>
      <c r="M250" s="95" t="s">
        <v>1</v>
      </c>
      <c r="N250" s="57" t="s">
        <v>38</v>
      </c>
      <c r="O250" s="96">
        <v>0</v>
      </c>
      <c r="P250" s="96">
        <f t="shared" si="71"/>
        <v>0</v>
      </c>
      <c r="Q250" s="96">
        <v>0</v>
      </c>
      <c r="R250" s="96">
        <f t="shared" si="72"/>
        <v>0</v>
      </c>
      <c r="S250" s="96">
        <v>0</v>
      </c>
      <c r="T250" s="97">
        <f t="shared" si="73"/>
        <v>0</v>
      </c>
      <c r="AR250" s="43" t="s">
        <v>199</v>
      </c>
      <c r="AT250" s="43" t="s">
        <v>136</v>
      </c>
      <c r="AU250" s="43" t="s">
        <v>80</v>
      </c>
      <c r="AY250" s="4" t="s">
        <v>133</v>
      </c>
      <c r="BE250" s="59">
        <f t="shared" si="74"/>
        <v>0</v>
      </c>
      <c r="BF250" s="59">
        <f t="shared" si="75"/>
        <v>0</v>
      </c>
      <c r="BG250" s="59">
        <f t="shared" si="76"/>
        <v>0</v>
      </c>
      <c r="BH250" s="59">
        <f t="shared" si="77"/>
        <v>0</v>
      </c>
      <c r="BI250" s="59">
        <f t="shared" si="78"/>
        <v>0</v>
      </c>
      <c r="BJ250" s="4" t="s">
        <v>78</v>
      </c>
      <c r="BK250" s="59">
        <f t="shared" si="79"/>
        <v>0</v>
      </c>
      <c r="BL250" s="4" t="s">
        <v>199</v>
      </c>
      <c r="BM250" s="43" t="s">
        <v>548</v>
      </c>
    </row>
    <row r="251" spans="2:65" s="11" customFormat="1" ht="16.5" customHeight="1">
      <c r="B251" s="10"/>
      <c r="C251" s="88" t="s">
        <v>549</v>
      </c>
      <c r="D251" s="88" t="s">
        <v>136</v>
      </c>
      <c r="E251" s="89" t="s">
        <v>550</v>
      </c>
      <c r="F251" s="90" t="s">
        <v>551</v>
      </c>
      <c r="G251" s="91" t="s">
        <v>499</v>
      </c>
      <c r="H251" s="92">
        <v>15</v>
      </c>
      <c r="I251" s="1">
        <v>0</v>
      </c>
      <c r="J251" s="93">
        <f t="shared" si="70"/>
        <v>0</v>
      </c>
      <c r="K251" s="94"/>
      <c r="L251" s="10"/>
      <c r="M251" s="95" t="s">
        <v>1</v>
      </c>
      <c r="N251" s="57" t="s">
        <v>38</v>
      </c>
      <c r="O251" s="96">
        <v>0</v>
      </c>
      <c r="P251" s="96">
        <f t="shared" si="71"/>
        <v>0</v>
      </c>
      <c r="Q251" s="96">
        <v>0</v>
      </c>
      <c r="R251" s="96">
        <f t="shared" si="72"/>
        <v>0</v>
      </c>
      <c r="S251" s="96">
        <v>0</v>
      </c>
      <c r="T251" s="97">
        <f t="shared" si="73"/>
        <v>0</v>
      </c>
      <c r="AR251" s="43" t="s">
        <v>199</v>
      </c>
      <c r="AT251" s="43" t="s">
        <v>136</v>
      </c>
      <c r="AU251" s="43" t="s">
        <v>80</v>
      </c>
      <c r="AY251" s="4" t="s">
        <v>133</v>
      </c>
      <c r="BE251" s="59">
        <f t="shared" si="74"/>
        <v>0</v>
      </c>
      <c r="BF251" s="59">
        <f t="shared" si="75"/>
        <v>0</v>
      </c>
      <c r="BG251" s="59">
        <f t="shared" si="76"/>
        <v>0</v>
      </c>
      <c r="BH251" s="59">
        <f t="shared" si="77"/>
        <v>0</v>
      </c>
      <c r="BI251" s="59">
        <f t="shared" si="78"/>
        <v>0</v>
      </c>
      <c r="BJ251" s="4" t="s">
        <v>78</v>
      </c>
      <c r="BK251" s="59">
        <f t="shared" si="79"/>
        <v>0</v>
      </c>
      <c r="BL251" s="4" t="s">
        <v>199</v>
      </c>
      <c r="BM251" s="43" t="s">
        <v>552</v>
      </c>
    </row>
    <row r="252" spans="2:65" s="11" customFormat="1" ht="16.5" customHeight="1">
      <c r="B252" s="10"/>
      <c r="C252" s="88" t="s">
        <v>553</v>
      </c>
      <c r="D252" s="88" t="s">
        <v>136</v>
      </c>
      <c r="E252" s="89" t="s">
        <v>554</v>
      </c>
      <c r="F252" s="90" t="s">
        <v>555</v>
      </c>
      <c r="G252" s="91" t="s">
        <v>499</v>
      </c>
      <c r="H252" s="92">
        <v>26</v>
      </c>
      <c r="I252" s="1">
        <v>0</v>
      </c>
      <c r="J252" s="93">
        <f t="shared" si="70"/>
        <v>0</v>
      </c>
      <c r="K252" s="94"/>
      <c r="L252" s="10"/>
      <c r="M252" s="95" t="s">
        <v>1</v>
      </c>
      <c r="N252" s="57" t="s">
        <v>38</v>
      </c>
      <c r="O252" s="96">
        <v>0</v>
      </c>
      <c r="P252" s="96">
        <f t="shared" si="71"/>
        <v>0</v>
      </c>
      <c r="Q252" s="96">
        <v>0</v>
      </c>
      <c r="R252" s="96">
        <f t="shared" si="72"/>
        <v>0</v>
      </c>
      <c r="S252" s="96">
        <v>0</v>
      </c>
      <c r="T252" s="97">
        <f t="shared" si="73"/>
        <v>0</v>
      </c>
      <c r="AR252" s="43" t="s">
        <v>199</v>
      </c>
      <c r="AT252" s="43" t="s">
        <v>136</v>
      </c>
      <c r="AU252" s="43" t="s">
        <v>80</v>
      </c>
      <c r="AY252" s="4" t="s">
        <v>133</v>
      </c>
      <c r="BE252" s="59">
        <f t="shared" si="74"/>
        <v>0</v>
      </c>
      <c r="BF252" s="59">
        <f t="shared" si="75"/>
        <v>0</v>
      </c>
      <c r="BG252" s="59">
        <f t="shared" si="76"/>
        <v>0</v>
      </c>
      <c r="BH252" s="59">
        <f t="shared" si="77"/>
        <v>0</v>
      </c>
      <c r="BI252" s="59">
        <f t="shared" si="78"/>
        <v>0</v>
      </c>
      <c r="BJ252" s="4" t="s">
        <v>78</v>
      </c>
      <c r="BK252" s="59">
        <f t="shared" si="79"/>
        <v>0</v>
      </c>
      <c r="BL252" s="4" t="s">
        <v>199</v>
      </c>
      <c r="BM252" s="43" t="s">
        <v>556</v>
      </c>
    </row>
    <row r="253" spans="2:65" s="11" customFormat="1" ht="16.5" customHeight="1">
      <c r="B253" s="10"/>
      <c r="C253" s="88" t="s">
        <v>557</v>
      </c>
      <c r="D253" s="88" t="s">
        <v>136</v>
      </c>
      <c r="E253" s="89" t="s">
        <v>558</v>
      </c>
      <c r="F253" s="90" t="s">
        <v>559</v>
      </c>
      <c r="G253" s="91" t="s">
        <v>499</v>
      </c>
      <c r="H253" s="92">
        <v>6</v>
      </c>
      <c r="I253" s="1">
        <v>0</v>
      </c>
      <c r="J253" s="93">
        <f t="shared" si="70"/>
        <v>0</v>
      </c>
      <c r="K253" s="94"/>
      <c r="L253" s="10"/>
      <c r="M253" s="95" t="s">
        <v>1</v>
      </c>
      <c r="N253" s="57" t="s">
        <v>38</v>
      </c>
      <c r="O253" s="96">
        <v>0</v>
      </c>
      <c r="P253" s="96">
        <f t="shared" si="71"/>
        <v>0</v>
      </c>
      <c r="Q253" s="96">
        <v>0</v>
      </c>
      <c r="R253" s="96">
        <f t="shared" si="72"/>
        <v>0</v>
      </c>
      <c r="S253" s="96">
        <v>0</v>
      </c>
      <c r="T253" s="97">
        <f t="shared" si="73"/>
        <v>0</v>
      </c>
      <c r="AR253" s="43" t="s">
        <v>199</v>
      </c>
      <c r="AT253" s="43" t="s">
        <v>136</v>
      </c>
      <c r="AU253" s="43" t="s">
        <v>80</v>
      </c>
      <c r="AY253" s="4" t="s">
        <v>133</v>
      </c>
      <c r="BE253" s="59">
        <f t="shared" si="74"/>
        <v>0</v>
      </c>
      <c r="BF253" s="59">
        <f t="shared" si="75"/>
        <v>0</v>
      </c>
      <c r="BG253" s="59">
        <f t="shared" si="76"/>
        <v>0</v>
      </c>
      <c r="BH253" s="59">
        <f t="shared" si="77"/>
        <v>0</v>
      </c>
      <c r="BI253" s="59">
        <f t="shared" si="78"/>
        <v>0</v>
      </c>
      <c r="BJ253" s="4" t="s">
        <v>78</v>
      </c>
      <c r="BK253" s="59">
        <f t="shared" si="79"/>
        <v>0</v>
      </c>
      <c r="BL253" s="4" t="s">
        <v>199</v>
      </c>
      <c r="BM253" s="43" t="s">
        <v>560</v>
      </c>
    </row>
    <row r="254" spans="2:65" s="11" customFormat="1" ht="16.5" customHeight="1">
      <c r="B254" s="10"/>
      <c r="C254" s="88" t="s">
        <v>561</v>
      </c>
      <c r="D254" s="88" t="s">
        <v>136</v>
      </c>
      <c r="E254" s="89" t="s">
        <v>562</v>
      </c>
      <c r="F254" s="90" t="s">
        <v>563</v>
      </c>
      <c r="G254" s="91" t="s">
        <v>499</v>
      </c>
      <c r="H254" s="92">
        <v>1</v>
      </c>
      <c r="I254" s="1">
        <v>0</v>
      </c>
      <c r="J254" s="93">
        <f t="shared" si="70"/>
        <v>0</v>
      </c>
      <c r="K254" s="94"/>
      <c r="L254" s="10"/>
      <c r="M254" s="95" t="s">
        <v>1</v>
      </c>
      <c r="N254" s="57" t="s">
        <v>38</v>
      </c>
      <c r="O254" s="96">
        <v>0</v>
      </c>
      <c r="P254" s="96">
        <f t="shared" si="71"/>
        <v>0</v>
      </c>
      <c r="Q254" s="96">
        <v>0</v>
      </c>
      <c r="R254" s="96">
        <f t="shared" si="72"/>
        <v>0</v>
      </c>
      <c r="S254" s="96">
        <v>0</v>
      </c>
      <c r="T254" s="97">
        <f t="shared" si="73"/>
        <v>0</v>
      </c>
      <c r="AR254" s="43" t="s">
        <v>199</v>
      </c>
      <c r="AT254" s="43" t="s">
        <v>136</v>
      </c>
      <c r="AU254" s="43" t="s">
        <v>80</v>
      </c>
      <c r="AY254" s="4" t="s">
        <v>133</v>
      </c>
      <c r="BE254" s="59">
        <f t="shared" si="74"/>
        <v>0</v>
      </c>
      <c r="BF254" s="59">
        <f t="shared" si="75"/>
        <v>0</v>
      </c>
      <c r="BG254" s="59">
        <f t="shared" si="76"/>
        <v>0</v>
      </c>
      <c r="BH254" s="59">
        <f t="shared" si="77"/>
        <v>0</v>
      </c>
      <c r="BI254" s="59">
        <f t="shared" si="78"/>
        <v>0</v>
      </c>
      <c r="BJ254" s="4" t="s">
        <v>78</v>
      </c>
      <c r="BK254" s="59">
        <f t="shared" si="79"/>
        <v>0</v>
      </c>
      <c r="BL254" s="4" t="s">
        <v>199</v>
      </c>
      <c r="BM254" s="43" t="s">
        <v>564</v>
      </c>
    </row>
    <row r="255" spans="2:65" s="11" customFormat="1" ht="24.2" customHeight="1">
      <c r="B255" s="10"/>
      <c r="C255" s="88" t="s">
        <v>565</v>
      </c>
      <c r="D255" s="88" t="s">
        <v>136</v>
      </c>
      <c r="E255" s="89" t="s">
        <v>566</v>
      </c>
      <c r="F255" s="90" t="s">
        <v>567</v>
      </c>
      <c r="G255" s="91" t="s">
        <v>499</v>
      </c>
      <c r="H255" s="92">
        <v>60</v>
      </c>
      <c r="I255" s="1">
        <v>0</v>
      </c>
      <c r="J255" s="93">
        <f t="shared" si="70"/>
        <v>0</v>
      </c>
      <c r="K255" s="94"/>
      <c r="L255" s="10"/>
      <c r="M255" s="95" t="s">
        <v>1</v>
      </c>
      <c r="N255" s="57" t="s">
        <v>38</v>
      </c>
      <c r="O255" s="96">
        <v>0</v>
      </c>
      <c r="P255" s="96">
        <f t="shared" si="71"/>
        <v>0</v>
      </c>
      <c r="Q255" s="96">
        <v>0</v>
      </c>
      <c r="R255" s="96">
        <f t="shared" si="72"/>
        <v>0</v>
      </c>
      <c r="S255" s="96">
        <v>0</v>
      </c>
      <c r="T255" s="97">
        <f t="shared" si="73"/>
        <v>0</v>
      </c>
      <c r="AR255" s="43" t="s">
        <v>199</v>
      </c>
      <c r="AT255" s="43" t="s">
        <v>136</v>
      </c>
      <c r="AU255" s="43" t="s">
        <v>80</v>
      </c>
      <c r="AY255" s="4" t="s">
        <v>133</v>
      </c>
      <c r="BE255" s="59">
        <f t="shared" si="74"/>
        <v>0</v>
      </c>
      <c r="BF255" s="59">
        <f t="shared" si="75"/>
        <v>0</v>
      </c>
      <c r="BG255" s="59">
        <f t="shared" si="76"/>
        <v>0</v>
      </c>
      <c r="BH255" s="59">
        <f t="shared" si="77"/>
        <v>0</v>
      </c>
      <c r="BI255" s="59">
        <f t="shared" si="78"/>
        <v>0</v>
      </c>
      <c r="BJ255" s="4" t="s">
        <v>78</v>
      </c>
      <c r="BK255" s="59">
        <f t="shared" si="79"/>
        <v>0</v>
      </c>
      <c r="BL255" s="4" t="s">
        <v>199</v>
      </c>
      <c r="BM255" s="43" t="s">
        <v>568</v>
      </c>
    </row>
    <row r="256" spans="2:65" s="11" customFormat="1" ht="21.75" customHeight="1">
      <c r="B256" s="10"/>
      <c r="C256" s="88" t="s">
        <v>569</v>
      </c>
      <c r="D256" s="88" t="s">
        <v>136</v>
      </c>
      <c r="E256" s="89" t="s">
        <v>570</v>
      </c>
      <c r="F256" s="90" t="s">
        <v>571</v>
      </c>
      <c r="G256" s="91" t="s">
        <v>499</v>
      </c>
      <c r="H256" s="92">
        <v>18</v>
      </c>
      <c r="I256" s="1">
        <v>0</v>
      </c>
      <c r="J256" s="93">
        <f t="shared" si="70"/>
        <v>0</v>
      </c>
      <c r="K256" s="94"/>
      <c r="L256" s="10"/>
      <c r="M256" s="95" t="s">
        <v>1</v>
      </c>
      <c r="N256" s="57" t="s">
        <v>38</v>
      </c>
      <c r="O256" s="96">
        <v>0</v>
      </c>
      <c r="P256" s="96">
        <f t="shared" si="71"/>
        <v>0</v>
      </c>
      <c r="Q256" s="96">
        <v>0</v>
      </c>
      <c r="R256" s="96">
        <f t="shared" si="72"/>
        <v>0</v>
      </c>
      <c r="S256" s="96">
        <v>0</v>
      </c>
      <c r="T256" s="97">
        <f t="shared" si="73"/>
        <v>0</v>
      </c>
      <c r="AR256" s="43" t="s">
        <v>199</v>
      </c>
      <c r="AT256" s="43" t="s">
        <v>136</v>
      </c>
      <c r="AU256" s="43" t="s">
        <v>80</v>
      </c>
      <c r="AY256" s="4" t="s">
        <v>133</v>
      </c>
      <c r="BE256" s="59">
        <f t="shared" si="74"/>
        <v>0</v>
      </c>
      <c r="BF256" s="59">
        <f t="shared" si="75"/>
        <v>0</v>
      </c>
      <c r="BG256" s="59">
        <f t="shared" si="76"/>
        <v>0</v>
      </c>
      <c r="BH256" s="59">
        <f t="shared" si="77"/>
        <v>0</v>
      </c>
      <c r="BI256" s="59">
        <f t="shared" si="78"/>
        <v>0</v>
      </c>
      <c r="BJ256" s="4" t="s">
        <v>78</v>
      </c>
      <c r="BK256" s="59">
        <f t="shared" si="79"/>
        <v>0</v>
      </c>
      <c r="BL256" s="4" t="s">
        <v>199</v>
      </c>
      <c r="BM256" s="43" t="s">
        <v>572</v>
      </c>
    </row>
    <row r="257" spans="2:65" s="11" customFormat="1" ht="21.75" customHeight="1">
      <c r="B257" s="10"/>
      <c r="C257" s="88" t="s">
        <v>573</v>
      </c>
      <c r="D257" s="88" t="s">
        <v>136</v>
      </c>
      <c r="E257" s="89" t="s">
        <v>574</v>
      </c>
      <c r="F257" s="90" t="s">
        <v>575</v>
      </c>
      <c r="G257" s="91" t="s">
        <v>499</v>
      </c>
      <c r="H257" s="92">
        <v>4</v>
      </c>
      <c r="I257" s="1">
        <v>0</v>
      </c>
      <c r="J257" s="93">
        <f t="shared" si="70"/>
        <v>0</v>
      </c>
      <c r="K257" s="94"/>
      <c r="L257" s="10"/>
      <c r="M257" s="95" t="s">
        <v>1</v>
      </c>
      <c r="N257" s="57" t="s">
        <v>38</v>
      </c>
      <c r="O257" s="96">
        <v>0</v>
      </c>
      <c r="P257" s="96">
        <f t="shared" si="71"/>
        <v>0</v>
      </c>
      <c r="Q257" s="96">
        <v>0</v>
      </c>
      <c r="R257" s="96">
        <f t="shared" si="72"/>
        <v>0</v>
      </c>
      <c r="S257" s="96">
        <v>0</v>
      </c>
      <c r="T257" s="97">
        <f t="shared" si="73"/>
        <v>0</v>
      </c>
      <c r="AR257" s="43" t="s">
        <v>199</v>
      </c>
      <c r="AT257" s="43" t="s">
        <v>136</v>
      </c>
      <c r="AU257" s="43" t="s">
        <v>80</v>
      </c>
      <c r="AY257" s="4" t="s">
        <v>133</v>
      </c>
      <c r="BE257" s="59">
        <f t="shared" si="74"/>
        <v>0</v>
      </c>
      <c r="BF257" s="59">
        <f t="shared" si="75"/>
        <v>0</v>
      </c>
      <c r="BG257" s="59">
        <f t="shared" si="76"/>
        <v>0</v>
      </c>
      <c r="BH257" s="59">
        <f t="shared" si="77"/>
        <v>0</v>
      </c>
      <c r="BI257" s="59">
        <f t="shared" si="78"/>
        <v>0</v>
      </c>
      <c r="BJ257" s="4" t="s">
        <v>78</v>
      </c>
      <c r="BK257" s="59">
        <f t="shared" si="79"/>
        <v>0</v>
      </c>
      <c r="BL257" s="4" t="s">
        <v>199</v>
      </c>
      <c r="BM257" s="43" t="s">
        <v>576</v>
      </c>
    </row>
    <row r="258" spans="2:65" s="11" customFormat="1" ht="16.5" customHeight="1">
      <c r="B258" s="10"/>
      <c r="C258" s="88" t="s">
        <v>577</v>
      </c>
      <c r="D258" s="88" t="s">
        <v>136</v>
      </c>
      <c r="E258" s="89" t="s">
        <v>578</v>
      </c>
      <c r="F258" s="90" t="s">
        <v>579</v>
      </c>
      <c r="G258" s="91" t="s">
        <v>499</v>
      </c>
      <c r="H258" s="92">
        <v>4</v>
      </c>
      <c r="I258" s="1">
        <v>0</v>
      </c>
      <c r="J258" s="93">
        <f t="shared" si="70"/>
        <v>0</v>
      </c>
      <c r="K258" s="94"/>
      <c r="L258" s="10"/>
      <c r="M258" s="95" t="s">
        <v>1</v>
      </c>
      <c r="N258" s="57" t="s">
        <v>38</v>
      </c>
      <c r="O258" s="96">
        <v>0</v>
      </c>
      <c r="P258" s="96">
        <f t="shared" si="71"/>
        <v>0</v>
      </c>
      <c r="Q258" s="96">
        <v>0</v>
      </c>
      <c r="R258" s="96">
        <f t="shared" si="72"/>
        <v>0</v>
      </c>
      <c r="S258" s="96">
        <v>0</v>
      </c>
      <c r="T258" s="97">
        <f t="shared" si="73"/>
        <v>0</v>
      </c>
      <c r="AR258" s="43" t="s">
        <v>199</v>
      </c>
      <c r="AT258" s="43" t="s">
        <v>136</v>
      </c>
      <c r="AU258" s="43" t="s">
        <v>80</v>
      </c>
      <c r="AY258" s="4" t="s">
        <v>133</v>
      </c>
      <c r="BE258" s="59">
        <f t="shared" si="74"/>
        <v>0</v>
      </c>
      <c r="BF258" s="59">
        <f t="shared" si="75"/>
        <v>0</v>
      </c>
      <c r="BG258" s="59">
        <f t="shared" si="76"/>
        <v>0</v>
      </c>
      <c r="BH258" s="59">
        <f t="shared" si="77"/>
        <v>0</v>
      </c>
      <c r="BI258" s="59">
        <f t="shared" si="78"/>
        <v>0</v>
      </c>
      <c r="BJ258" s="4" t="s">
        <v>78</v>
      </c>
      <c r="BK258" s="59">
        <f t="shared" si="79"/>
        <v>0</v>
      </c>
      <c r="BL258" s="4" t="s">
        <v>199</v>
      </c>
      <c r="BM258" s="43" t="s">
        <v>580</v>
      </c>
    </row>
    <row r="259" spans="2:65" s="11" customFormat="1" ht="16.5" customHeight="1">
      <c r="B259" s="10"/>
      <c r="C259" s="88" t="s">
        <v>581</v>
      </c>
      <c r="D259" s="88" t="s">
        <v>136</v>
      </c>
      <c r="E259" s="89" t="s">
        <v>582</v>
      </c>
      <c r="F259" s="109" t="s">
        <v>583</v>
      </c>
      <c r="G259" s="91" t="s">
        <v>168</v>
      </c>
      <c r="H259" s="92">
        <v>2732</v>
      </c>
      <c r="I259" s="1">
        <v>0</v>
      </c>
      <c r="J259" s="93">
        <f t="shared" si="70"/>
        <v>0</v>
      </c>
      <c r="K259" s="94"/>
      <c r="L259" s="10"/>
      <c r="M259" s="95" t="s">
        <v>1</v>
      </c>
      <c r="N259" s="57" t="s">
        <v>38</v>
      </c>
      <c r="O259" s="96">
        <v>0</v>
      </c>
      <c r="P259" s="96">
        <f t="shared" si="71"/>
        <v>0</v>
      </c>
      <c r="Q259" s="96">
        <v>0</v>
      </c>
      <c r="R259" s="96">
        <f t="shared" si="72"/>
        <v>0</v>
      </c>
      <c r="S259" s="96">
        <v>0</v>
      </c>
      <c r="T259" s="97">
        <f t="shared" si="73"/>
        <v>0</v>
      </c>
      <c r="AR259" s="43" t="s">
        <v>199</v>
      </c>
      <c r="AT259" s="43" t="s">
        <v>136</v>
      </c>
      <c r="AU259" s="43" t="s">
        <v>80</v>
      </c>
      <c r="AY259" s="4" t="s">
        <v>133</v>
      </c>
      <c r="BE259" s="59">
        <f t="shared" si="74"/>
        <v>0</v>
      </c>
      <c r="BF259" s="59">
        <f t="shared" si="75"/>
        <v>0</v>
      </c>
      <c r="BG259" s="59">
        <f t="shared" si="76"/>
        <v>0</v>
      </c>
      <c r="BH259" s="59">
        <f t="shared" si="77"/>
        <v>0</v>
      </c>
      <c r="BI259" s="59">
        <f t="shared" si="78"/>
        <v>0</v>
      </c>
      <c r="BJ259" s="4" t="s">
        <v>78</v>
      </c>
      <c r="BK259" s="59">
        <f t="shared" si="79"/>
        <v>0</v>
      </c>
      <c r="BL259" s="4" t="s">
        <v>199</v>
      </c>
      <c r="BM259" s="43" t="s">
        <v>584</v>
      </c>
    </row>
    <row r="260" spans="2:65" s="11" customFormat="1" ht="16.5" customHeight="1">
      <c r="B260" s="10"/>
      <c r="C260" s="99" t="s">
        <v>585</v>
      </c>
      <c r="D260" s="99" t="s">
        <v>171</v>
      </c>
      <c r="E260" s="100" t="s">
        <v>586</v>
      </c>
      <c r="F260" s="101" t="s">
        <v>587</v>
      </c>
      <c r="G260" s="102" t="s">
        <v>274</v>
      </c>
      <c r="H260" s="103">
        <v>1</v>
      </c>
      <c r="I260" s="2">
        <v>0</v>
      </c>
      <c r="J260" s="104">
        <f t="shared" si="70"/>
        <v>0</v>
      </c>
      <c r="K260" s="105"/>
      <c r="L260" s="106"/>
      <c r="M260" s="107" t="s">
        <v>1</v>
      </c>
      <c r="N260" s="108" t="s">
        <v>38</v>
      </c>
      <c r="O260" s="96">
        <v>0</v>
      </c>
      <c r="P260" s="96">
        <f t="shared" si="71"/>
        <v>0</v>
      </c>
      <c r="Q260" s="96">
        <v>0</v>
      </c>
      <c r="R260" s="96">
        <f t="shared" si="72"/>
        <v>0</v>
      </c>
      <c r="S260" s="96">
        <v>0</v>
      </c>
      <c r="T260" s="97">
        <f t="shared" si="73"/>
        <v>0</v>
      </c>
      <c r="AR260" s="43" t="s">
        <v>263</v>
      </c>
      <c r="AT260" s="43" t="s">
        <v>171</v>
      </c>
      <c r="AU260" s="43" t="s">
        <v>80</v>
      </c>
      <c r="AY260" s="4" t="s">
        <v>133</v>
      </c>
      <c r="BE260" s="59">
        <f t="shared" si="74"/>
        <v>0</v>
      </c>
      <c r="BF260" s="59">
        <f t="shared" si="75"/>
        <v>0</v>
      </c>
      <c r="BG260" s="59">
        <f t="shared" si="76"/>
        <v>0</v>
      </c>
      <c r="BH260" s="59">
        <f t="shared" si="77"/>
        <v>0</v>
      </c>
      <c r="BI260" s="59">
        <f t="shared" si="78"/>
        <v>0</v>
      </c>
      <c r="BJ260" s="4" t="s">
        <v>78</v>
      </c>
      <c r="BK260" s="59">
        <f t="shared" si="79"/>
        <v>0</v>
      </c>
      <c r="BL260" s="4" t="s">
        <v>199</v>
      </c>
      <c r="BM260" s="43" t="s">
        <v>588</v>
      </c>
    </row>
    <row r="261" spans="2:65" s="11" customFormat="1" ht="16.5" customHeight="1">
      <c r="B261" s="10"/>
      <c r="C261" s="88" t="s">
        <v>589</v>
      </c>
      <c r="D261" s="88" t="s">
        <v>136</v>
      </c>
      <c r="E261" s="89" t="s">
        <v>590</v>
      </c>
      <c r="F261" s="90" t="s">
        <v>591</v>
      </c>
      <c r="G261" s="91" t="s">
        <v>274</v>
      </c>
      <c r="H261" s="92">
        <v>1</v>
      </c>
      <c r="I261" s="1">
        <v>0</v>
      </c>
      <c r="J261" s="93">
        <f t="shared" si="70"/>
        <v>0</v>
      </c>
      <c r="K261" s="94"/>
      <c r="L261" s="10"/>
      <c r="M261" s="95" t="s">
        <v>1</v>
      </c>
      <c r="N261" s="57" t="s">
        <v>38</v>
      </c>
      <c r="O261" s="96">
        <v>0</v>
      </c>
      <c r="P261" s="96">
        <f t="shared" si="71"/>
        <v>0</v>
      </c>
      <c r="Q261" s="96">
        <v>0</v>
      </c>
      <c r="R261" s="96">
        <f t="shared" si="72"/>
        <v>0</v>
      </c>
      <c r="S261" s="96">
        <v>0</v>
      </c>
      <c r="T261" s="97">
        <f t="shared" si="73"/>
        <v>0</v>
      </c>
      <c r="AR261" s="43" t="s">
        <v>199</v>
      </c>
      <c r="AT261" s="43" t="s">
        <v>136</v>
      </c>
      <c r="AU261" s="43" t="s">
        <v>80</v>
      </c>
      <c r="AY261" s="4" t="s">
        <v>133</v>
      </c>
      <c r="BE261" s="59">
        <f t="shared" si="74"/>
        <v>0</v>
      </c>
      <c r="BF261" s="59">
        <f t="shared" si="75"/>
        <v>0</v>
      </c>
      <c r="BG261" s="59">
        <f t="shared" si="76"/>
        <v>0</v>
      </c>
      <c r="BH261" s="59">
        <f t="shared" si="77"/>
        <v>0</v>
      </c>
      <c r="BI261" s="59">
        <f t="shared" si="78"/>
        <v>0</v>
      </c>
      <c r="BJ261" s="4" t="s">
        <v>78</v>
      </c>
      <c r="BK261" s="59">
        <f t="shared" si="79"/>
        <v>0</v>
      </c>
      <c r="BL261" s="4" t="s">
        <v>199</v>
      </c>
      <c r="BM261" s="43" t="s">
        <v>592</v>
      </c>
    </row>
    <row r="262" spans="2:65" s="11" customFormat="1" ht="16.5" customHeight="1">
      <c r="B262" s="10"/>
      <c r="C262" s="99" t="s">
        <v>593</v>
      </c>
      <c r="D262" s="99" t="s">
        <v>171</v>
      </c>
      <c r="E262" s="100" t="s">
        <v>594</v>
      </c>
      <c r="F262" s="101" t="s">
        <v>595</v>
      </c>
      <c r="G262" s="102" t="s">
        <v>499</v>
      </c>
      <c r="H262" s="103">
        <v>1</v>
      </c>
      <c r="I262" s="2">
        <v>0</v>
      </c>
      <c r="J262" s="104">
        <f t="shared" si="70"/>
        <v>0</v>
      </c>
      <c r="K262" s="105"/>
      <c r="L262" s="106"/>
      <c r="M262" s="107" t="s">
        <v>1</v>
      </c>
      <c r="N262" s="108" t="s">
        <v>38</v>
      </c>
      <c r="O262" s="96">
        <v>0</v>
      </c>
      <c r="P262" s="96">
        <f t="shared" si="71"/>
        <v>0</v>
      </c>
      <c r="Q262" s="96">
        <v>0</v>
      </c>
      <c r="R262" s="96">
        <f t="shared" si="72"/>
        <v>0</v>
      </c>
      <c r="S262" s="96">
        <v>0</v>
      </c>
      <c r="T262" s="97">
        <f t="shared" si="73"/>
        <v>0</v>
      </c>
      <c r="AR262" s="43" t="s">
        <v>263</v>
      </c>
      <c r="AT262" s="43" t="s">
        <v>171</v>
      </c>
      <c r="AU262" s="43" t="s">
        <v>80</v>
      </c>
      <c r="AY262" s="4" t="s">
        <v>133</v>
      </c>
      <c r="BE262" s="59">
        <f t="shared" si="74"/>
        <v>0</v>
      </c>
      <c r="BF262" s="59">
        <f t="shared" si="75"/>
        <v>0</v>
      </c>
      <c r="BG262" s="59">
        <f t="shared" si="76"/>
        <v>0</v>
      </c>
      <c r="BH262" s="59">
        <f t="shared" si="77"/>
        <v>0</v>
      </c>
      <c r="BI262" s="59">
        <f t="shared" si="78"/>
        <v>0</v>
      </c>
      <c r="BJ262" s="4" t="s">
        <v>78</v>
      </c>
      <c r="BK262" s="59">
        <f t="shared" si="79"/>
        <v>0</v>
      </c>
      <c r="BL262" s="4" t="s">
        <v>199</v>
      </c>
      <c r="BM262" s="43" t="s">
        <v>596</v>
      </c>
    </row>
    <row r="263" spans="2:65" s="11" customFormat="1" ht="16.5" customHeight="1">
      <c r="B263" s="10"/>
      <c r="C263" s="99" t="s">
        <v>597</v>
      </c>
      <c r="D263" s="99" t="s">
        <v>171</v>
      </c>
      <c r="E263" s="100" t="s">
        <v>598</v>
      </c>
      <c r="F263" s="101" t="s">
        <v>599</v>
      </c>
      <c r="G263" s="102" t="s">
        <v>499</v>
      </c>
      <c r="H263" s="103">
        <v>2</v>
      </c>
      <c r="I263" s="2">
        <v>0</v>
      </c>
      <c r="J263" s="104">
        <f t="shared" si="70"/>
        <v>0</v>
      </c>
      <c r="K263" s="105"/>
      <c r="L263" s="106"/>
      <c r="M263" s="107" t="s">
        <v>1</v>
      </c>
      <c r="N263" s="108" t="s">
        <v>38</v>
      </c>
      <c r="O263" s="96">
        <v>0</v>
      </c>
      <c r="P263" s="96">
        <f t="shared" si="71"/>
        <v>0</v>
      </c>
      <c r="Q263" s="96">
        <v>0</v>
      </c>
      <c r="R263" s="96">
        <f t="shared" si="72"/>
        <v>0</v>
      </c>
      <c r="S263" s="96">
        <v>0</v>
      </c>
      <c r="T263" s="97">
        <f t="shared" si="73"/>
        <v>0</v>
      </c>
      <c r="AR263" s="43" t="s">
        <v>263</v>
      </c>
      <c r="AT263" s="43" t="s">
        <v>171</v>
      </c>
      <c r="AU263" s="43" t="s">
        <v>80</v>
      </c>
      <c r="AY263" s="4" t="s">
        <v>133</v>
      </c>
      <c r="BE263" s="59">
        <f t="shared" si="74"/>
        <v>0</v>
      </c>
      <c r="BF263" s="59">
        <f t="shared" si="75"/>
        <v>0</v>
      </c>
      <c r="BG263" s="59">
        <f t="shared" si="76"/>
        <v>0</v>
      </c>
      <c r="BH263" s="59">
        <f t="shared" si="77"/>
        <v>0</v>
      </c>
      <c r="BI263" s="59">
        <f t="shared" si="78"/>
        <v>0</v>
      </c>
      <c r="BJ263" s="4" t="s">
        <v>78</v>
      </c>
      <c r="BK263" s="59">
        <f t="shared" si="79"/>
        <v>0</v>
      </c>
      <c r="BL263" s="4" t="s">
        <v>199</v>
      </c>
      <c r="BM263" s="43" t="s">
        <v>600</v>
      </c>
    </row>
    <row r="264" spans="2:65" s="11" customFormat="1" ht="16.5" customHeight="1">
      <c r="B264" s="10"/>
      <c r="C264" s="99" t="s">
        <v>601</v>
      </c>
      <c r="D264" s="99" t="s">
        <v>171</v>
      </c>
      <c r="E264" s="100" t="s">
        <v>602</v>
      </c>
      <c r="F264" s="101" t="s">
        <v>603</v>
      </c>
      <c r="G264" s="102" t="s">
        <v>499</v>
      </c>
      <c r="H264" s="103">
        <v>91</v>
      </c>
      <c r="I264" s="2">
        <v>0</v>
      </c>
      <c r="J264" s="104">
        <f t="shared" si="70"/>
        <v>0</v>
      </c>
      <c r="K264" s="105"/>
      <c r="L264" s="106"/>
      <c r="M264" s="107" t="s">
        <v>1</v>
      </c>
      <c r="N264" s="108" t="s">
        <v>38</v>
      </c>
      <c r="O264" s="96">
        <v>0</v>
      </c>
      <c r="P264" s="96">
        <f t="shared" si="71"/>
        <v>0</v>
      </c>
      <c r="Q264" s="96">
        <v>0</v>
      </c>
      <c r="R264" s="96">
        <f t="shared" si="72"/>
        <v>0</v>
      </c>
      <c r="S264" s="96">
        <v>0</v>
      </c>
      <c r="T264" s="97">
        <f t="shared" si="73"/>
        <v>0</v>
      </c>
      <c r="AR264" s="43" t="s">
        <v>263</v>
      </c>
      <c r="AT264" s="43" t="s">
        <v>171</v>
      </c>
      <c r="AU264" s="43" t="s">
        <v>80</v>
      </c>
      <c r="AY264" s="4" t="s">
        <v>133</v>
      </c>
      <c r="BE264" s="59">
        <f t="shared" si="74"/>
        <v>0</v>
      </c>
      <c r="BF264" s="59">
        <f t="shared" si="75"/>
        <v>0</v>
      </c>
      <c r="BG264" s="59">
        <f t="shared" si="76"/>
        <v>0</v>
      </c>
      <c r="BH264" s="59">
        <f t="shared" si="77"/>
        <v>0</v>
      </c>
      <c r="BI264" s="59">
        <f t="shared" si="78"/>
        <v>0</v>
      </c>
      <c r="BJ264" s="4" t="s">
        <v>78</v>
      </c>
      <c r="BK264" s="59">
        <f t="shared" si="79"/>
        <v>0</v>
      </c>
      <c r="BL264" s="4" t="s">
        <v>199</v>
      </c>
      <c r="BM264" s="43" t="s">
        <v>604</v>
      </c>
    </row>
    <row r="265" spans="2:65" s="11" customFormat="1" ht="16.5" customHeight="1">
      <c r="B265" s="10"/>
      <c r="C265" s="99" t="s">
        <v>605</v>
      </c>
      <c r="D265" s="99" t="s">
        <v>171</v>
      </c>
      <c r="E265" s="100" t="s">
        <v>606</v>
      </c>
      <c r="F265" s="101" t="s">
        <v>603</v>
      </c>
      <c r="G265" s="102" t="s">
        <v>499</v>
      </c>
      <c r="H265" s="103">
        <v>1</v>
      </c>
      <c r="I265" s="2">
        <v>0</v>
      </c>
      <c r="J265" s="104">
        <f t="shared" si="70"/>
        <v>0</v>
      </c>
      <c r="K265" s="105"/>
      <c r="L265" s="106"/>
      <c r="M265" s="107" t="s">
        <v>1</v>
      </c>
      <c r="N265" s="108" t="s">
        <v>38</v>
      </c>
      <c r="O265" s="96">
        <v>0</v>
      </c>
      <c r="P265" s="96">
        <f t="shared" si="71"/>
        <v>0</v>
      </c>
      <c r="Q265" s="96">
        <v>0</v>
      </c>
      <c r="R265" s="96">
        <f t="shared" si="72"/>
        <v>0</v>
      </c>
      <c r="S265" s="96">
        <v>0</v>
      </c>
      <c r="T265" s="97">
        <f t="shared" si="73"/>
        <v>0</v>
      </c>
      <c r="AR265" s="43" t="s">
        <v>263</v>
      </c>
      <c r="AT265" s="43" t="s">
        <v>171</v>
      </c>
      <c r="AU265" s="43" t="s">
        <v>80</v>
      </c>
      <c r="AY265" s="4" t="s">
        <v>133</v>
      </c>
      <c r="BE265" s="59">
        <f t="shared" si="74"/>
        <v>0</v>
      </c>
      <c r="BF265" s="59">
        <f t="shared" si="75"/>
        <v>0</v>
      </c>
      <c r="BG265" s="59">
        <f t="shared" si="76"/>
        <v>0</v>
      </c>
      <c r="BH265" s="59">
        <f t="shared" si="77"/>
        <v>0</v>
      </c>
      <c r="BI265" s="59">
        <f t="shared" si="78"/>
        <v>0</v>
      </c>
      <c r="BJ265" s="4" t="s">
        <v>78</v>
      </c>
      <c r="BK265" s="59">
        <f t="shared" si="79"/>
        <v>0</v>
      </c>
      <c r="BL265" s="4" t="s">
        <v>199</v>
      </c>
      <c r="BM265" s="43" t="s">
        <v>607</v>
      </c>
    </row>
    <row r="266" spans="2:65" s="11" customFormat="1" ht="45.6" customHeight="1">
      <c r="B266" s="10"/>
      <c r="C266" s="99" t="s">
        <v>608</v>
      </c>
      <c r="D266" s="99" t="s">
        <v>171</v>
      </c>
      <c r="E266" s="100" t="s">
        <v>609</v>
      </c>
      <c r="F266" s="101" t="s">
        <v>610</v>
      </c>
      <c r="G266" s="102" t="s">
        <v>499</v>
      </c>
      <c r="H266" s="103">
        <v>1</v>
      </c>
      <c r="I266" s="2">
        <v>0</v>
      </c>
      <c r="J266" s="104">
        <f t="shared" si="70"/>
        <v>0</v>
      </c>
      <c r="K266" s="105"/>
      <c r="L266" s="106"/>
      <c r="M266" s="107" t="s">
        <v>1</v>
      </c>
      <c r="N266" s="108" t="s">
        <v>38</v>
      </c>
      <c r="O266" s="96">
        <v>0</v>
      </c>
      <c r="P266" s="96">
        <f t="shared" si="71"/>
        <v>0</v>
      </c>
      <c r="Q266" s="96">
        <v>0</v>
      </c>
      <c r="R266" s="96">
        <f t="shared" si="72"/>
        <v>0</v>
      </c>
      <c r="S266" s="96">
        <v>0</v>
      </c>
      <c r="T266" s="97">
        <f t="shared" si="73"/>
        <v>0</v>
      </c>
      <c r="AR266" s="43" t="s">
        <v>263</v>
      </c>
      <c r="AT266" s="43" t="s">
        <v>171</v>
      </c>
      <c r="AU266" s="43" t="s">
        <v>80</v>
      </c>
      <c r="AY266" s="4" t="s">
        <v>133</v>
      </c>
      <c r="BE266" s="59">
        <f t="shared" si="74"/>
        <v>0</v>
      </c>
      <c r="BF266" s="59">
        <f t="shared" si="75"/>
        <v>0</v>
      </c>
      <c r="BG266" s="59">
        <f t="shared" si="76"/>
        <v>0</v>
      </c>
      <c r="BH266" s="59">
        <f t="shared" si="77"/>
        <v>0</v>
      </c>
      <c r="BI266" s="59">
        <f t="shared" si="78"/>
        <v>0</v>
      </c>
      <c r="BJ266" s="4" t="s">
        <v>78</v>
      </c>
      <c r="BK266" s="59">
        <f t="shared" si="79"/>
        <v>0</v>
      </c>
      <c r="BL266" s="4" t="s">
        <v>199</v>
      </c>
      <c r="BM266" s="43" t="s">
        <v>611</v>
      </c>
    </row>
    <row r="267" spans="2:65" s="11" customFormat="1" ht="16.5" customHeight="1">
      <c r="B267" s="10"/>
      <c r="C267" s="88" t="s">
        <v>612</v>
      </c>
      <c r="D267" s="88" t="s">
        <v>136</v>
      </c>
      <c r="E267" s="89" t="s">
        <v>613</v>
      </c>
      <c r="F267" s="90" t="s">
        <v>587</v>
      </c>
      <c r="G267" s="91" t="s">
        <v>274</v>
      </c>
      <c r="H267" s="92">
        <v>1</v>
      </c>
      <c r="I267" s="1">
        <v>0</v>
      </c>
      <c r="J267" s="93">
        <f t="shared" si="70"/>
        <v>0</v>
      </c>
      <c r="K267" s="94"/>
      <c r="L267" s="10"/>
      <c r="M267" s="95" t="s">
        <v>1</v>
      </c>
      <c r="N267" s="57" t="s">
        <v>38</v>
      </c>
      <c r="O267" s="96">
        <v>0</v>
      </c>
      <c r="P267" s="96">
        <f t="shared" si="71"/>
        <v>0</v>
      </c>
      <c r="Q267" s="96">
        <v>0</v>
      </c>
      <c r="R267" s="96">
        <f t="shared" si="72"/>
        <v>0</v>
      </c>
      <c r="S267" s="96">
        <v>0</v>
      </c>
      <c r="T267" s="97">
        <f t="shared" si="73"/>
        <v>0</v>
      </c>
      <c r="AR267" s="43" t="s">
        <v>199</v>
      </c>
      <c r="AT267" s="43" t="s">
        <v>136</v>
      </c>
      <c r="AU267" s="43" t="s">
        <v>80</v>
      </c>
      <c r="AY267" s="4" t="s">
        <v>133</v>
      </c>
      <c r="BE267" s="59">
        <f t="shared" si="74"/>
        <v>0</v>
      </c>
      <c r="BF267" s="59">
        <f t="shared" si="75"/>
        <v>0</v>
      </c>
      <c r="BG267" s="59">
        <f t="shared" si="76"/>
        <v>0</v>
      </c>
      <c r="BH267" s="59">
        <f t="shared" si="77"/>
        <v>0</v>
      </c>
      <c r="BI267" s="59">
        <f t="shared" si="78"/>
        <v>0</v>
      </c>
      <c r="BJ267" s="4" t="s">
        <v>78</v>
      </c>
      <c r="BK267" s="59">
        <f t="shared" si="79"/>
        <v>0</v>
      </c>
      <c r="BL267" s="4" t="s">
        <v>199</v>
      </c>
      <c r="BM267" s="43" t="s">
        <v>614</v>
      </c>
    </row>
    <row r="268" spans="2:65" s="11" customFormat="1" ht="16.5" customHeight="1">
      <c r="B268" s="10"/>
      <c r="C268" s="88" t="s">
        <v>615</v>
      </c>
      <c r="D268" s="88" t="s">
        <v>136</v>
      </c>
      <c r="E268" s="89" t="s">
        <v>616</v>
      </c>
      <c r="F268" s="90" t="s">
        <v>591</v>
      </c>
      <c r="G268" s="91" t="s">
        <v>274</v>
      </c>
      <c r="H268" s="92">
        <v>1</v>
      </c>
      <c r="I268" s="1">
        <v>0</v>
      </c>
      <c r="J268" s="93">
        <f t="shared" si="70"/>
        <v>0</v>
      </c>
      <c r="K268" s="94"/>
      <c r="L268" s="10"/>
      <c r="M268" s="95" t="s">
        <v>1</v>
      </c>
      <c r="N268" s="57" t="s">
        <v>38</v>
      </c>
      <c r="O268" s="96">
        <v>0</v>
      </c>
      <c r="P268" s="96">
        <f t="shared" si="71"/>
        <v>0</v>
      </c>
      <c r="Q268" s="96">
        <v>0</v>
      </c>
      <c r="R268" s="96">
        <f t="shared" si="72"/>
        <v>0</v>
      </c>
      <c r="S268" s="96">
        <v>0</v>
      </c>
      <c r="T268" s="97">
        <f t="shared" si="73"/>
        <v>0</v>
      </c>
      <c r="AR268" s="43" t="s">
        <v>199</v>
      </c>
      <c r="AT268" s="43" t="s">
        <v>136</v>
      </c>
      <c r="AU268" s="43" t="s">
        <v>80</v>
      </c>
      <c r="AY268" s="4" t="s">
        <v>133</v>
      </c>
      <c r="BE268" s="59">
        <f t="shared" si="74"/>
        <v>0</v>
      </c>
      <c r="BF268" s="59">
        <f t="shared" si="75"/>
        <v>0</v>
      </c>
      <c r="BG268" s="59">
        <f t="shared" si="76"/>
        <v>0</v>
      </c>
      <c r="BH268" s="59">
        <f t="shared" si="77"/>
        <v>0</v>
      </c>
      <c r="BI268" s="59">
        <f t="shared" si="78"/>
        <v>0</v>
      </c>
      <c r="BJ268" s="4" t="s">
        <v>78</v>
      </c>
      <c r="BK268" s="59">
        <f t="shared" si="79"/>
        <v>0</v>
      </c>
      <c r="BL268" s="4" t="s">
        <v>199</v>
      </c>
      <c r="BM268" s="43" t="s">
        <v>617</v>
      </c>
    </row>
    <row r="269" spans="2:65" s="77" customFormat="1" ht="22.9" customHeight="1">
      <c r="B269" s="76"/>
      <c r="D269" s="78" t="s">
        <v>72</v>
      </c>
      <c r="E269" s="86" t="s">
        <v>618</v>
      </c>
      <c r="F269" s="86" t="s">
        <v>619</v>
      </c>
      <c r="I269" s="98"/>
      <c r="J269" s="87">
        <f>BK269</f>
        <v>0</v>
      </c>
      <c r="L269" s="76"/>
      <c r="M269" s="81"/>
      <c r="P269" s="82">
        <f>SUM(P270:P274)</f>
        <v>36.952424000000001</v>
      </c>
      <c r="R269" s="82">
        <f>SUM(R270:R274)</f>
        <v>0.20201550000000001</v>
      </c>
      <c r="T269" s="83">
        <f>SUM(T270:T274)</f>
        <v>2.3792815000000003</v>
      </c>
      <c r="AR269" s="78" t="s">
        <v>80</v>
      </c>
      <c r="AT269" s="84" t="s">
        <v>72</v>
      </c>
      <c r="AU269" s="84" t="s">
        <v>78</v>
      </c>
      <c r="AY269" s="78" t="s">
        <v>133</v>
      </c>
      <c r="BK269" s="85">
        <f>SUM(BK270:BK274)</f>
        <v>0</v>
      </c>
    </row>
    <row r="270" spans="2:65" s="11" customFormat="1" ht="24.2" customHeight="1">
      <c r="B270" s="10"/>
      <c r="C270" s="88" t="s">
        <v>620</v>
      </c>
      <c r="D270" s="88" t="s">
        <v>136</v>
      </c>
      <c r="E270" s="89" t="s">
        <v>621</v>
      </c>
      <c r="F270" s="90" t="s">
        <v>622</v>
      </c>
      <c r="G270" s="91" t="s">
        <v>146</v>
      </c>
      <c r="H270" s="92">
        <v>74.938000000000002</v>
      </c>
      <c r="I270" s="1">
        <v>0</v>
      </c>
      <c r="J270" s="93">
        <f>ROUND(I270*H270,2)</f>
        <v>0</v>
      </c>
      <c r="K270" s="94"/>
      <c r="L270" s="10"/>
      <c r="M270" s="95" t="s">
        <v>1</v>
      </c>
      <c r="N270" s="57" t="s">
        <v>38</v>
      </c>
      <c r="O270" s="96">
        <v>0.19800000000000001</v>
      </c>
      <c r="P270" s="96">
        <f>O270*H270</f>
        <v>14.837724000000001</v>
      </c>
      <c r="Q270" s="96">
        <v>0</v>
      </c>
      <c r="R270" s="96">
        <f>Q270*H270</f>
        <v>0</v>
      </c>
      <c r="S270" s="96">
        <v>3.175E-2</v>
      </c>
      <c r="T270" s="97">
        <f>S270*H270</f>
        <v>2.3792815000000003</v>
      </c>
      <c r="AR270" s="43" t="s">
        <v>199</v>
      </c>
      <c r="AT270" s="43" t="s">
        <v>136</v>
      </c>
      <c r="AU270" s="43" t="s">
        <v>80</v>
      </c>
      <c r="AY270" s="4" t="s">
        <v>133</v>
      </c>
      <c r="BE270" s="59">
        <f>IF(N270="základní",J270,0)</f>
        <v>0</v>
      </c>
      <c r="BF270" s="59">
        <f>IF(N270="snížená",J270,0)</f>
        <v>0</v>
      </c>
      <c r="BG270" s="59">
        <f>IF(N270="zákl. přenesená",J270,0)</f>
        <v>0</v>
      </c>
      <c r="BH270" s="59">
        <f>IF(N270="sníž. přenesená",J270,0)</f>
        <v>0</v>
      </c>
      <c r="BI270" s="59">
        <f>IF(N270="nulová",J270,0)</f>
        <v>0</v>
      </c>
      <c r="BJ270" s="4" t="s">
        <v>78</v>
      </c>
      <c r="BK270" s="59">
        <f>ROUND(I270*H270,2)</f>
        <v>0</v>
      </c>
      <c r="BL270" s="4" t="s">
        <v>199</v>
      </c>
      <c r="BM270" s="43" t="s">
        <v>623</v>
      </c>
    </row>
    <row r="271" spans="2:65" s="11" customFormat="1" ht="16.5" customHeight="1">
      <c r="B271" s="10"/>
      <c r="C271" s="88" t="s">
        <v>624</v>
      </c>
      <c r="D271" s="88" t="s">
        <v>136</v>
      </c>
      <c r="E271" s="89" t="s">
        <v>625</v>
      </c>
      <c r="F271" s="90" t="s">
        <v>626</v>
      </c>
      <c r="G271" s="91" t="s">
        <v>146</v>
      </c>
      <c r="H271" s="92">
        <v>16.425000000000001</v>
      </c>
      <c r="I271" s="1">
        <v>0</v>
      </c>
      <c r="J271" s="93">
        <f>ROUND(I271*H271,2)</f>
        <v>0</v>
      </c>
      <c r="K271" s="94"/>
      <c r="L271" s="10"/>
      <c r="M271" s="95" t="s">
        <v>1</v>
      </c>
      <c r="N271" s="57" t="s">
        <v>38</v>
      </c>
      <c r="O271" s="96">
        <v>0.04</v>
      </c>
      <c r="P271" s="96">
        <f>O271*H271</f>
        <v>0.65700000000000003</v>
      </c>
      <c r="Q271" s="96">
        <v>1E-4</v>
      </c>
      <c r="R271" s="96">
        <f>Q271*H271</f>
        <v>1.6425000000000001E-3</v>
      </c>
      <c r="S271" s="96">
        <v>0</v>
      </c>
      <c r="T271" s="97">
        <f>S271*H271</f>
        <v>0</v>
      </c>
      <c r="AR271" s="43" t="s">
        <v>199</v>
      </c>
      <c r="AT271" s="43" t="s">
        <v>136</v>
      </c>
      <c r="AU271" s="43" t="s">
        <v>80</v>
      </c>
      <c r="AY271" s="4" t="s">
        <v>133</v>
      </c>
      <c r="BE271" s="59">
        <f>IF(N271="základní",J271,0)</f>
        <v>0</v>
      </c>
      <c r="BF271" s="59">
        <f>IF(N271="snížená",J271,0)</f>
        <v>0</v>
      </c>
      <c r="BG271" s="59">
        <f>IF(N271="zákl. přenesená",J271,0)</f>
        <v>0</v>
      </c>
      <c r="BH271" s="59">
        <f>IF(N271="sníž. přenesená",J271,0)</f>
        <v>0</v>
      </c>
      <c r="BI271" s="59">
        <f>IF(N271="nulová",J271,0)</f>
        <v>0</v>
      </c>
      <c r="BJ271" s="4" t="s">
        <v>78</v>
      </c>
      <c r="BK271" s="59">
        <f>ROUND(I271*H271,2)</f>
        <v>0</v>
      </c>
      <c r="BL271" s="4" t="s">
        <v>199</v>
      </c>
      <c r="BM271" s="43" t="s">
        <v>627</v>
      </c>
    </row>
    <row r="272" spans="2:65" s="11" customFormat="1" ht="21.75" customHeight="1">
      <c r="B272" s="10"/>
      <c r="C272" s="88" t="s">
        <v>628</v>
      </c>
      <c r="D272" s="88" t="s">
        <v>136</v>
      </c>
      <c r="E272" s="89" t="s">
        <v>629</v>
      </c>
      <c r="F272" s="90" t="s">
        <v>630</v>
      </c>
      <c r="G272" s="91" t="s">
        <v>168</v>
      </c>
      <c r="H272" s="92">
        <v>14.5</v>
      </c>
      <c r="I272" s="1">
        <v>0</v>
      </c>
      <c r="J272" s="93">
        <f>ROUND(I272*H272,2)</f>
        <v>0</v>
      </c>
      <c r="K272" s="94"/>
      <c r="L272" s="10"/>
      <c r="M272" s="95" t="s">
        <v>1</v>
      </c>
      <c r="N272" s="57" t="s">
        <v>38</v>
      </c>
      <c r="O272" s="96">
        <v>0.90800000000000003</v>
      </c>
      <c r="P272" s="96">
        <f>O272*H272</f>
        <v>13.166</v>
      </c>
      <c r="Q272" s="96">
        <v>8.8199999999999997E-3</v>
      </c>
      <c r="R272" s="96">
        <f>Q272*H272</f>
        <v>0.12789</v>
      </c>
      <c r="S272" s="96">
        <v>0</v>
      </c>
      <c r="T272" s="97">
        <f>S272*H272</f>
        <v>0</v>
      </c>
      <c r="AR272" s="43" t="s">
        <v>199</v>
      </c>
      <c r="AT272" s="43" t="s">
        <v>136</v>
      </c>
      <c r="AU272" s="43" t="s">
        <v>80</v>
      </c>
      <c r="AY272" s="4" t="s">
        <v>133</v>
      </c>
      <c r="BE272" s="59">
        <f>IF(N272="základní",J272,0)</f>
        <v>0</v>
      </c>
      <c r="BF272" s="59">
        <f>IF(N272="snížená",J272,0)</f>
        <v>0</v>
      </c>
      <c r="BG272" s="59">
        <f>IF(N272="zákl. přenesená",J272,0)</f>
        <v>0</v>
      </c>
      <c r="BH272" s="59">
        <f>IF(N272="sníž. přenesená",J272,0)</f>
        <v>0</v>
      </c>
      <c r="BI272" s="59">
        <f>IF(N272="nulová",J272,0)</f>
        <v>0</v>
      </c>
      <c r="BJ272" s="4" t="s">
        <v>78</v>
      </c>
      <c r="BK272" s="59">
        <f>ROUND(I272*H272,2)</f>
        <v>0</v>
      </c>
      <c r="BL272" s="4" t="s">
        <v>199</v>
      </c>
      <c r="BM272" s="43" t="s">
        <v>631</v>
      </c>
    </row>
    <row r="273" spans="2:65" s="11" customFormat="1" ht="21.75" customHeight="1">
      <c r="B273" s="10"/>
      <c r="C273" s="88" t="s">
        <v>632</v>
      </c>
      <c r="D273" s="88" t="s">
        <v>136</v>
      </c>
      <c r="E273" s="89" t="s">
        <v>633</v>
      </c>
      <c r="F273" s="90" t="s">
        <v>634</v>
      </c>
      <c r="G273" s="91" t="s">
        <v>168</v>
      </c>
      <c r="H273" s="92">
        <v>5.55</v>
      </c>
      <c r="I273" s="1">
        <v>0</v>
      </c>
      <c r="J273" s="93">
        <f>ROUND(I273*H273,2)</f>
        <v>0</v>
      </c>
      <c r="K273" s="94"/>
      <c r="L273" s="10"/>
      <c r="M273" s="95" t="s">
        <v>1</v>
      </c>
      <c r="N273" s="57" t="s">
        <v>38</v>
      </c>
      <c r="O273" s="96">
        <v>1.494</v>
      </c>
      <c r="P273" s="96">
        <f>O273*H273</f>
        <v>8.2917000000000005</v>
      </c>
      <c r="Q273" s="96">
        <v>1.306E-2</v>
      </c>
      <c r="R273" s="96">
        <f>Q273*H273</f>
        <v>7.2483000000000006E-2</v>
      </c>
      <c r="S273" s="96">
        <v>0</v>
      </c>
      <c r="T273" s="97">
        <f>S273*H273</f>
        <v>0</v>
      </c>
      <c r="AR273" s="43" t="s">
        <v>199</v>
      </c>
      <c r="AT273" s="43" t="s">
        <v>136</v>
      </c>
      <c r="AU273" s="43" t="s">
        <v>80</v>
      </c>
      <c r="AY273" s="4" t="s">
        <v>133</v>
      </c>
      <c r="BE273" s="59">
        <f>IF(N273="základní",J273,0)</f>
        <v>0</v>
      </c>
      <c r="BF273" s="59">
        <f>IF(N273="snížená",J273,0)</f>
        <v>0</v>
      </c>
      <c r="BG273" s="59">
        <f>IF(N273="zákl. přenesená",J273,0)</f>
        <v>0</v>
      </c>
      <c r="BH273" s="59">
        <f>IF(N273="sníž. přenesená",J273,0)</f>
        <v>0</v>
      </c>
      <c r="BI273" s="59">
        <f>IF(N273="nulová",J273,0)</f>
        <v>0</v>
      </c>
      <c r="BJ273" s="4" t="s">
        <v>78</v>
      </c>
      <c r="BK273" s="59">
        <f>ROUND(I273*H273,2)</f>
        <v>0</v>
      </c>
      <c r="BL273" s="4" t="s">
        <v>199</v>
      </c>
      <c r="BM273" s="43" t="s">
        <v>635</v>
      </c>
    </row>
    <row r="274" spans="2:65" s="11" customFormat="1" ht="24.2" customHeight="1">
      <c r="B274" s="10"/>
      <c r="C274" s="88" t="s">
        <v>636</v>
      </c>
      <c r="D274" s="88" t="s">
        <v>136</v>
      </c>
      <c r="E274" s="89" t="s">
        <v>637</v>
      </c>
      <c r="F274" s="90" t="s">
        <v>638</v>
      </c>
      <c r="G274" s="91" t="s">
        <v>352</v>
      </c>
      <c r="H274" s="92">
        <v>462.34300000000002</v>
      </c>
      <c r="I274" s="1">
        <v>0</v>
      </c>
      <c r="J274" s="93">
        <f>ROUND(I274*H274,2)</f>
        <v>0</v>
      </c>
      <c r="K274" s="94"/>
      <c r="L274" s="10"/>
      <c r="M274" s="95" t="s">
        <v>1</v>
      </c>
      <c r="N274" s="57" t="s">
        <v>38</v>
      </c>
      <c r="O274" s="96">
        <v>0</v>
      </c>
      <c r="P274" s="96">
        <f>O274*H274</f>
        <v>0</v>
      </c>
      <c r="Q274" s="96">
        <v>0</v>
      </c>
      <c r="R274" s="96">
        <f>Q274*H274</f>
        <v>0</v>
      </c>
      <c r="S274" s="96">
        <v>0</v>
      </c>
      <c r="T274" s="97">
        <f>S274*H274</f>
        <v>0</v>
      </c>
      <c r="AR274" s="43" t="s">
        <v>199</v>
      </c>
      <c r="AT274" s="43" t="s">
        <v>136</v>
      </c>
      <c r="AU274" s="43" t="s">
        <v>80</v>
      </c>
      <c r="AY274" s="4" t="s">
        <v>133</v>
      </c>
      <c r="BE274" s="59">
        <f>IF(N274="základní",J274,0)</f>
        <v>0</v>
      </c>
      <c r="BF274" s="59">
        <f>IF(N274="snížená",J274,0)</f>
        <v>0</v>
      </c>
      <c r="BG274" s="59">
        <f>IF(N274="zákl. přenesená",J274,0)</f>
        <v>0</v>
      </c>
      <c r="BH274" s="59">
        <f>IF(N274="sníž. přenesená",J274,0)</f>
        <v>0</v>
      </c>
      <c r="BI274" s="59">
        <f>IF(N274="nulová",J274,0)</f>
        <v>0</v>
      </c>
      <c r="BJ274" s="4" t="s">
        <v>78</v>
      </c>
      <c r="BK274" s="59">
        <f>ROUND(I274*H274,2)</f>
        <v>0</v>
      </c>
      <c r="BL274" s="4" t="s">
        <v>199</v>
      </c>
      <c r="BM274" s="43" t="s">
        <v>639</v>
      </c>
    </row>
    <row r="275" spans="2:65" s="77" customFormat="1" ht="22.9" customHeight="1">
      <c r="B275" s="76"/>
      <c r="D275" s="78" t="s">
        <v>72</v>
      </c>
      <c r="E275" s="86" t="s">
        <v>640</v>
      </c>
      <c r="F275" s="86" t="s">
        <v>641</v>
      </c>
      <c r="I275" s="98"/>
      <c r="J275" s="87">
        <f>BK275</f>
        <v>0</v>
      </c>
      <c r="L275" s="76"/>
      <c r="M275" s="81"/>
      <c r="P275" s="82">
        <f>SUM(P276:P282)</f>
        <v>6.1029999999999998</v>
      </c>
      <c r="R275" s="82">
        <f>SUM(R276:R282)</f>
        <v>5.5799999999999995E-2</v>
      </c>
      <c r="T275" s="83">
        <f>SUM(T276:T282)</f>
        <v>0</v>
      </c>
      <c r="AR275" s="78" t="s">
        <v>80</v>
      </c>
      <c r="AT275" s="84" t="s">
        <v>72</v>
      </c>
      <c r="AU275" s="84" t="s">
        <v>78</v>
      </c>
      <c r="AY275" s="78" t="s">
        <v>133</v>
      </c>
      <c r="BK275" s="85">
        <f>SUM(BK276:BK282)</f>
        <v>0</v>
      </c>
    </row>
    <row r="276" spans="2:65" s="11" customFormat="1" ht="24.2" customHeight="1">
      <c r="B276" s="10"/>
      <c r="C276" s="88" t="s">
        <v>642</v>
      </c>
      <c r="D276" s="88" t="s">
        <v>136</v>
      </c>
      <c r="E276" s="89" t="s">
        <v>643</v>
      </c>
      <c r="F276" s="90" t="s">
        <v>644</v>
      </c>
      <c r="G276" s="91" t="s">
        <v>237</v>
      </c>
      <c r="H276" s="92">
        <v>1</v>
      </c>
      <c r="I276" s="1">
        <v>0</v>
      </c>
      <c r="J276" s="93">
        <f t="shared" ref="J276:J282" si="80">ROUND(I276*H276,2)</f>
        <v>0</v>
      </c>
      <c r="K276" s="94"/>
      <c r="L276" s="10"/>
      <c r="M276" s="95" t="s">
        <v>1</v>
      </c>
      <c r="N276" s="57" t="s">
        <v>38</v>
      </c>
      <c r="O276" s="96">
        <v>3.5270000000000001</v>
      </c>
      <c r="P276" s="96">
        <f t="shared" ref="P276:P282" si="81">O276*H276</f>
        <v>3.5270000000000001</v>
      </c>
      <c r="Q276" s="96">
        <v>0</v>
      </c>
      <c r="R276" s="96">
        <f t="shared" ref="R276:R282" si="82">Q276*H276</f>
        <v>0</v>
      </c>
      <c r="S276" s="96">
        <v>0</v>
      </c>
      <c r="T276" s="97">
        <f t="shared" ref="T276:T282" si="83">S276*H276</f>
        <v>0</v>
      </c>
      <c r="AR276" s="43" t="s">
        <v>199</v>
      </c>
      <c r="AT276" s="43" t="s">
        <v>136</v>
      </c>
      <c r="AU276" s="43" t="s">
        <v>80</v>
      </c>
      <c r="AY276" s="4" t="s">
        <v>133</v>
      </c>
      <c r="BE276" s="59">
        <f t="shared" ref="BE276:BE282" si="84">IF(N276="základní",J276,0)</f>
        <v>0</v>
      </c>
      <c r="BF276" s="59">
        <f t="shared" ref="BF276:BF282" si="85">IF(N276="snížená",J276,0)</f>
        <v>0</v>
      </c>
      <c r="BG276" s="59">
        <f t="shared" ref="BG276:BG282" si="86">IF(N276="zákl. přenesená",J276,0)</f>
        <v>0</v>
      </c>
      <c r="BH276" s="59">
        <f t="shared" ref="BH276:BH282" si="87">IF(N276="sníž. přenesená",J276,0)</f>
        <v>0</v>
      </c>
      <c r="BI276" s="59">
        <f t="shared" ref="BI276:BI282" si="88">IF(N276="nulová",J276,0)</f>
        <v>0</v>
      </c>
      <c r="BJ276" s="4" t="s">
        <v>78</v>
      </c>
      <c r="BK276" s="59">
        <f t="shared" ref="BK276:BK282" si="89">ROUND(I276*H276,2)</f>
        <v>0</v>
      </c>
      <c r="BL276" s="4" t="s">
        <v>199</v>
      </c>
      <c r="BM276" s="43" t="s">
        <v>645</v>
      </c>
    </row>
    <row r="277" spans="2:65" s="11" customFormat="1" ht="33" customHeight="1">
      <c r="B277" s="10"/>
      <c r="C277" s="99" t="s">
        <v>646</v>
      </c>
      <c r="D277" s="99" t="s">
        <v>171</v>
      </c>
      <c r="E277" s="100" t="s">
        <v>647</v>
      </c>
      <c r="F277" s="101" t="s">
        <v>648</v>
      </c>
      <c r="G277" s="102" t="s">
        <v>237</v>
      </c>
      <c r="H277" s="103">
        <v>1</v>
      </c>
      <c r="I277" s="2">
        <v>0</v>
      </c>
      <c r="J277" s="104">
        <f t="shared" si="80"/>
        <v>0</v>
      </c>
      <c r="K277" s="105"/>
      <c r="L277" s="106"/>
      <c r="M277" s="107" t="s">
        <v>1</v>
      </c>
      <c r="N277" s="108" t="s">
        <v>38</v>
      </c>
      <c r="O277" s="96">
        <v>0</v>
      </c>
      <c r="P277" s="96">
        <f t="shared" si="81"/>
        <v>0</v>
      </c>
      <c r="Q277" s="96">
        <v>3.5999999999999997E-2</v>
      </c>
      <c r="R277" s="96">
        <f t="shared" si="82"/>
        <v>3.5999999999999997E-2</v>
      </c>
      <c r="S277" s="96">
        <v>0</v>
      </c>
      <c r="T277" s="97">
        <f t="shared" si="83"/>
        <v>0</v>
      </c>
      <c r="AR277" s="43" t="s">
        <v>263</v>
      </c>
      <c r="AT277" s="43" t="s">
        <v>171</v>
      </c>
      <c r="AU277" s="43" t="s">
        <v>80</v>
      </c>
      <c r="AY277" s="4" t="s">
        <v>133</v>
      </c>
      <c r="BE277" s="59">
        <f t="shared" si="84"/>
        <v>0</v>
      </c>
      <c r="BF277" s="59">
        <f t="shared" si="85"/>
        <v>0</v>
      </c>
      <c r="BG277" s="59">
        <f t="shared" si="86"/>
        <v>0</v>
      </c>
      <c r="BH277" s="59">
        <f t="shared" si="87"/>
        <v>0</v>
      </c>
      <c r="BI277" s="59">
        <f t="shared" si="88"/>
        <v>0</v>
      </c>
      <c r="BJ277" s="4" t="s">
        <v>78</v>
      </c>
      <c r="BK277" s="59">
        <f t="shared" si="89"/>
        <v>0</v>
      </c>
      <c r="BL277" s="4" t="s">
        <v>199</v>
      </c>
      <c r="BM277" s="43" t="s">
        <v>649</v>
      </c>
    </row>
    <row r="278" spans="2:65" s="11" customFormat="1" ht="33" customHeight="1">
      <c r="B278" s="10"/>
      <c r="C278" s="88" t="s">
        <v>650</v>
      </c>
      <c r="D278" s="88" t="s">
        <v>136</v>
      </c>
      <c r="E278" s="89" t="s">
        <v>651</v>
      </c>
      <c r="F278" s="90" t="s">
        <v>652</v>
      </c>
      <c r="G278" s="91" t="s">
        <v>237</v>
      </c>
      <c r="H278" s="92">
        <v>1</v>
      </c>
      <c r="I278" s="1">
        <v>0</v>
      </c>
      <c r="J278" s="93">
        <f t="shared" si="80"/>
        <v>0</v>
      </c>
      <c r="K278" s="94"/>
      <c r="L278" s="10"/>
      <c r="M278" s="95" t="s">
        <v>1</v>
      </c>
      <c r="N278" s="57" t="s">
        <v>38</v>
      </c>
      <c r="O278" s="96">
        <v>2.5760000000000001</v>
      </c>
      <c r="P278" s="96">
        <f t="shared" si="81"/>
        <v>2.5760000000000001</v>
      </c>
      <c r="Q278" s="96">
        <v>0</v>
      </c>
      <c r="R278" s="96">
        <f t="shared" si="82"/>
        <v>0</v>
      </c>
      <c r="S278" s="96">
        <v>0</v>
      </c>
      <c r="T278" s="97">
        <f t="shared" si="83"/>
        <v>0</v>
      </c>
      <c r="AR278" s="43" t="s">
        <v>199</v>
      </c>
      <c r="AT278" s="43" t="s">
        <v>136</v>
      </c>
      <c r="AU278" s="43" t="s">
        <v>80</v>
      </c>
      <c r="AY278" s="4" t="s">
        <v>133</v>
      </c>
      <c r="BE278" s="59">
        <f t="shared" si="84"/>
        <v>0</v>
      </c>
      <c r="BF278" s="59">
        <f t="shared" si="85"/>
        <v>0</v>
      </c>
      <c r="BG278" s="59">
        <f t="shared" si="86"/>
        <v>0</v>
      </c>
      <c r="BH278" s="59">
        <f t="shared" si="87"/>
        <v>0</v>
      </c>
      <c r="BI278" s="59">
        <f t="shared" si="88"/>
        <v>0</v>
      </c>
      <c r="BJ278" s="4" t="s">
        <v>78</v>
      </c>
      <c r="BK278" s="59">
        <f t="shared" si="89"/>
        <v>0</v>
      </c>
      <c r="BL278" s="4" t="s">
        <v>199</v>
      </c>
      <c r="BM278" s="43" t="s">
        <v>653</v>
      </c>
    </row>
    <row r="279" spans="2:65" s="11" customFormat="1" ht="24.2" customHeight="1">
      <c r="B279" s="10"/>
      <c r="C279" s="99" t="s">
        <v>654</v>
      </c>
      <c r="D279" s="99" t="s">
        <v>171</v>
      </c>
      <c r="E279" s="100" t="s">
        <v>655</v>
      </c>
      <c r="F279" s="101" t="s">
        <v>656</v>
      </c>
      <c r="G279" s="102" t="s">
        <v>237</v>
      </c>
      <c r="H279" s="103">
        <v>1</v>
      </c>
      <c r="I279" s="2">
        <v>0</v>
      </c>
      <c r="J279" s="104">
        <f t="shared" si="80"/>
        <v>0</v>
      </c>
      <c r="K279" s="105"/>
      <c r="L279" s="106"/>
      <c r="M279" s="107" t="s">
        <v>1</v>
      </c>
      <c r="N279" s="108" t="s">
        <v>38</v>
      </c>
      <c r="O279" s="96">
        <v>0</v>
      </c>
      <c r="P279" s="96">
        <f t="shared" si="81"/>
        <v>0</v>
      </c>
      <c r="Q279" s="96">
        <v>1.6000000000000001E-3</v>
      </c>
      <c r="R279" s="96">
        <f t="shared" si="82"/>
        <v>1.6000000000000001E-3</v>
      </c>
      <c r="S279" s="96">
        <v>0</v>
      </c>
      <c r="T279" s="97">
        <f t="shared" si="83"/>
        <v>0</v>
      </c>
      <c r="AR279" s="43" t="s">
        <v>263</v>
      </c>
      <c r="AT279" s="43" t="s">
        <v>171</v>
      </c>
      <c r="AU279" s="43" t="s">
        <v>80</v>
      </c>
      <c r="AY279" s="4" t="s">
        <v>133</v>
      </c>
      <c r="BE279" s="59">
        <f t="shared" si="84"/>
        <v>0</v>
      </c>
      <c r="BF279" s="59">
        <f t="shared" si="85"/>
        <v>0</v>
      </c>
      <c r="BG279" s="59">
        <f t="shared" si="86"/>
        <v>0</v>
      </c>
      <c r="BH279" s="59">
        <f t="shared" si="87"/>
        <v>0</v>
      </c>
      <c r="BI279" s="59">
        <f t="shared" si="88"/>
        <v>0</v>
      </c>
      <c r="BJ279" s="4" t="s">
        <v>78</v>
      </c>
      <c r="BK279" s="59">
        <f t="shared" si="89"/>
        <v>0</v>
      </c>
      <c r="BL279" s="4" t="s">
        <v>199</v>
      </c>
      <c r="BM279" s="43" t="s">
        <v>657</v>
      </c>
    </row>
    <row r="280" spans="2:65" s="11" customFormat="1" ht="24.2" customHeight="1">
      <c r="B280" s="10"/>
      <c r="C280" s="99" t="s">
        <v>658</v>
      </c>
      <c r="D280" s="99" t="s">
        <v>171</v>
      </c>
      <c r="E280" s="100" t="s">
        <v>659</v>
      </c>
      <c r="F280" s="101" t="s">
        <v>660</v>
      </c>
      <c r="G280" s="102" t="s">
        <v>237</v>
      </c>
      <c r="H280" s="103">
        <v>1</v>
      </c>
      <c r="I280" s="2">
        <v>0</v>
      </c>
      <c r="J280" s="104">
        <f t="shared" si="80"/>
        <v>0</v>
      </c>
      <c r="K280" s="105"/>
      <c r="L280" s="106"/>
      <c r="M280" s="107" t="s">
        <v>1</v>
      </c>
      <c r="N280" s="108" t="s">
        <v>38</v>
      </c>
      <c r="O280" s="96">
        <v>0</v>
      </c>
      <c r="P280" s="96">
        <f t="shared" si="81"/>
        <v>0</v>
      </c>
      <c r="Q280" s="96">
        <v>1.7000000000000001E-2</v>
      </c>
      <c r="R280" s="96">
        <f t="shared" si="82"/>
        <v>1.7000000000000001E-2</v>
      </c>
      <c r="S280" s="96">
        <v>0</v>
      </c>
      <c r="T280" s="97">
        <f t="shared" si="83"/>
        <v>0</v>
      </c>
      <c r="AR280" s="43" t="s">
        <v>263</v>
      </c>
      <c r="AT280" s="43" t="s">
        <v>171</v>
      </c>
      <c r="AU280" s="43" t="s">
        <v>80</v>
      </c>
      <c r="AY280" s="4" t="s">
        <v>133</v>
      </c>
      <c r="BE280" s="59">
        <f t="shared" si="84"/>
        <v>0</v>
      </c>
      <c r="BF280" s="59">
        <f t="shared" si="85"/>
        <v>0</v>
      </c>
      <c r="BG280" s="59">
        <f t="shared" si="86"/>
        <v>0</v>
      </c>
      <c r="BH280" s="59">
        <f t="shared" si="87"/>
        <v>0</v>
      </c>
      <c r="BI280" s="59">
        <f t="shared" si="88"/>
        <v>0</v>
      </c>
      <c r="BJ280" s="4" t="s">
        <v>78</v>
      </c>
      <c r="BK280" s="59">
        <f t="shared" si="89"/>
        <v>0</v>
      </c>
      <c r="BL280" s="4" t="s">
        <v>199</v>
      </c>
      <c r="BM280" s="43" t="s">
        <v>661</v>
      </c>
    </row>
    <row r="281" spans="2:65" s="11" customFormat="1" ht="24.2" customHeight="1">
      <c r="B281" s="10"/>
      <c r="C281" s="99" t="s">
        <v>662</v>
      </c>
      <c r="D281" s="99" t="s">
        <v>171</v>
      </c>
      <c r="E281" s="100" t="s">
        <v>663</v>
      </c>
      <c r="F281" s="101" t="s">
        <v>664</v>
      </c>
      <c r="G281" s="102" t="s">
        <v>237</v>
      </c>
      <c r="H281" s="103">
        <v>1</v>
      </c>
      <c r="I281" s="2">
        <v>0</v>
      </c>
      <c r="J281" s="104">
        <f t="shared" si="80"/>
        <v>0</v>
      </c>
      <c r="K281" s="105"/>
      <c r="L281" s="106"/>
      <c r="M281" s="107" t="s">
        <v>1</v>
      </c>
      <c r="N281" s="108" t="s">
        <v>38</v>
      </c>
      <c r="O281" s="96">
        <v>0</v>
      </c>
      <c r="P281" s="96">
        <f t="shared" si="81"/>
        <v>0</v>
      </c>
      <c r="Q281" s="96">
        <v>1.1999999999999999E-3</v>
      </c>
      <c r="R281" s="96">
        <f t="shared" si="82"/>
        <v>1.1999999999999999E-3</v>
      </c>
      <c r="S281" s="96">
        <v>0</v>
      </c>
      <c r="T281" s="97">
        <f t="shared" si="83"/>
        <v>0</v>
      </c>
      <c r="AR281" s="43" t="s">
        <v>263</v>
      </c>
      <c r="AT281" s="43" t="s">
        <v>171</v>
      </c>
      <c r="AU281" s="43" t="s">
        <v>80</v>
      </c>
      <c r="AY281" s="4" t="s">
        <v>133</v>
      </c>
      <c r="BE281" s="59">
        <f t="shared" si="84"/>
        <v>0</v>
      </c>
      <c r="BF281" s="59">
        <f t="shared" si="85"/>
        <v>0</v>
      </c>
      <c r="BG281" s="59">
        <f t="shared" si="86"/>
        <v>0</v>
      </c>
      <c r="BH281" s="59">
        <f t="shared" si="87"/>
        <v>0</v>
      </c>
      <c r="BI281" s="59">
        <f t="shared" si="88"/>
        <v>0</v>
      </c>
      <c r="BJ281" s="4" t="s">
        <v>78</v>
      </c>
      <c r="BK281" s="59">
        <f t="shared" si="89"/>
        <v>0</v>
      </c>
      <c r="BL281" s="4" t="s">
        <v>199</v>
      </c>
      <c r="BM281" s="43" t="s">
        <v>665</v>
      </c>
    </row>
    <row r="282" spans="2:65" s="11" customFormat="1" ht="24.2" customHeight="1">
      <c r="B282" s="10"/>
      <c r="C282" s="88" t="s">
        <v>666</v>
      </c>
      <c r="D282" s="88" t="s">
        <v>136</v>
      </c>
      <c r="E282" s="89" t="s">
        <v>667</v>
      </c>
      <c r="F282" s="90" t="s">
        <v>668</v>
      </c>
      <c r="G282" s="91" t="s">
        <v>352</v>
      </c>
      <c r="H282" s="92">
        <v>306.41800000000001</v>
      </c>
      <c r="I282" s="1">
        <v>0</v>
      </c>
      <c r="J282" s="93">
        <f t="shared" si="80"/>
        <v>0</v>
      </c>
      <c r="K282" s="94"/>
      <c r="L282" s="10"/>
      <c r="M282" s="95" t="s">
        <v>1</v>
      </c>
      <c r="N282" s="57" t="s">
        <v>38</v>
      </c>
      <c r="O282" s="96">
        <v>0</v>
      </c>
      <c r="P282" s="96">
        <f t="shared" si="81"/>
        <v>0</v>
      </c>
      <c r="Q282" s="96">
        <v>0</v>
      </c>
      <c r="R282" s="96">
        <f t="shared" si="82"/>
        <v>0</v>
      </c>
      <c r="S282" s="96">
        <v>0</v>
      </c>
      <c r="T282" s="97">
        <f t="shared" si="83"/>
        <v>0</v>
      </c>
      <c r="AR282" s="43" t="s">
        <v>199</v>
      </c>
      <c r="AT282" s="43" t="s">
        <v>136</v>
      </c>
      <c r="AU282" s="43" t="s">
        <v>80</v>
      </c>
      <c r="AY282" s="4" t="s">
        <v>133</v>
      </c>
      <c r="BE282" s="59">
        <f t="shared" si="84"/>
        <v>0</v>
      </c>
      <c r="BF282" s="59">
        <f t="shared" si="85"/>
        <v>0</v>
      </c>
      <c r="BG282" s="59">
        <f t="shared" si="86"/>
        <v>0</v>
      </c>
      <c r="BH282" s="59">
        <f t="shared" si="87"/>
        <v>0</v>
      </c>
      <c r="BI282" s="59">
        <f t="shared" si="88"/>
        <v>0</v>
      </c>
      <c r="BJ282" s="4" t="s">
        <v>78</v>
      </c>
      <c r="BK282" s="59">
        <f t="shared" si="89"/>
        <v>0</v>
      </c>
      <c r="BL282" s="4" t="s">
        <v>199</v>
      </c>
      <c r="BM282" s="43" t="s">
        <v>669</v>
      </c>
    </row>
    <row r="283" spans="2:65" s="77" customFormat="1" ht="22.9" customHeight="1">
      <c r="B283" s="76"/>
      <c r="D283" s="78" t="s">
        <v>72</v>
      </c>
      <c r="E283" s="86" t="s">
        <v>670</v>
      </c>
      <c r="F283" s="86" t="s">
        <v>671</v>
      </c>
      <c r="I283" s="98"/>
      <c r="J283" s="87">
        <f>BK283</f>
        <v>0</v>
      </c>
      <c r="L283" s="76"/>
      <c r="M283" s="81"/>
      <c r="P283" s="82">
        <f>SUM(P284:P289)</f>
        <v>39.997199999999999</v>
      </c>
      <c r="R283" s="82">
        <f>SUM(R284:R289)</f>
        <v>0.13391</v>
      </c>
      <c r="T283" s="83">
        <f>SUM(T284:T289)</f>
        <v>7.6799999999999993E-2</v>
      </c>
      <c r="AR283" s="78" t="s">
        <v>80</v>
      </c>
      <c r="AT283" s="84" t="s">
        <v>72</v>
      </c>
      <c r="AU283" s="84" t="s">
        <v>78</v>
      </c>
      <c r="AY283" s="78" t="s">
        <v>133</v>
      </c>
      <c r="BK283" s="85">
        <f>SUM(BK284:BK289)</f>
        <v>0</v>
      </c>
    </row>
    <row r="284" spans="2:65" s="11" customFormat="1" ht="16.5" customHeight="1">
      <c r="B284" s="10"/>
      <c r="C284" s="88" t="s">
        <v>672</v>
      </c>
      <c r="D284" s="88" t="s">
        <v>136</v>
      </c>
      <c r="E284" s="89" t="s">
        <v>673</v>
      </c>
      <c r="F284" s="90" t="s">
        <v>674</v>
      </c>
      <c r="G284" s="91" t="s">
        <v>168</v>
      </c>
      <c r="H284" s="92">
        <v>4.8</v>
      </c>
      <c r="I284" s="1">
        <v>0</v>
      </c>
      <c r="J284" s="93">
        <f t="shared" ref="J284:J289" si="90">ROUND(I284*H284,2)</f>
        <v>0</v>
      </c>
      <c r="K284" s="94"/>
      <c r="L284" s="10"/>
      <c r="M284" s="95" t="s">
        <v>1</v>
      </c>
      <c r="N284" s="57" t="s">
        <v>38</v>
      </c>
      <c r="O284" s="96">
        <v>0.36399999999999999</v>
      </c>
      <c r="P284" s="96">
        <f t="shared" ref="P284:P289" si="91">O284*H284</f>
        <v>1.7471999999999999</v>
      </c>
      <c r="Q284" s="96">
        <v>0</v>
      </c>
      <c r="R284" s="96">
        <f t="shared" ref="R284:R289" si="92">Q284*H284</f>
        <v>0</v>
      </c>
      <c r="S284" s="96">
        <v>1.6E-2</v>
      </c>
      <c r="T284" s="97">
        <f t="shared" ref="T284:T289" si="93">S284*H284</f>
        <v>7.6799999999999993E-2</v>
      </c>
      <c r="AR284" s="43" t="s">
        <v>199</v>
      </c>
      <c r="AT284" s="43" t="s">
        <v>136</v>
      </c>
      <c r="AU284" s="43" t="s">
        <v>80</v>
      </c>
      <c r="AY284" s="4" t="s">
        <v>133</v>
      </c>
      <c r="BE284" s="59">
        <f t="shared" ref="BE284:BE289" si="94">IF(N284="základní",J284,0)</f>
        <v>0</v>
      </c>
      <c r="BF284" s="59">
        <f t="shared" ref="BF284:BF289" si="95">IF(N284="snížená",J284,0)</f>
        <v>0</v>
      </c>
      <c r="BG284" s="59">
        <f t="shared" ref="BG284:BG289" si="96">IF(N284="zákl. přenesená",J284,0)</f>
        <v>0</v>
      </c>
      <c r="BH284" s="59">
        <f t="shared" ref="BH284:BH289" si="97">IF(N284="sníž. přenesená",J284,0)</f>
        <v>0</v>
      </c>
      <c r="BI284" s="59">
        <f t="shared" ref="BI284:BI289" si="98">IF(N284="nulová",J284,0)</f>
        <v>0</v>
      </c>
      <c r="BJ284" s="4" t="s">
        <v>78</v>
      </c>
      <c r="BK284" s="59">
        <f t="shared" ref="BK284:BK289" si="99">ROUND(I284*H284,2)</f>
        <v>0</v>
      </c>
      <c r="BL284" s="4" t="s">
        <v>199</v>
      </c>
      <c r="BM284" s="43" t="s">
        <v>675</v>
      </c>
    </row>
    <row r="285" spans="2:65" s="11" customFormat="1" ht="24.2" customHeight="1">
      <c r="B285" s="10"/>
      <c r="C285" s="88" t="s">
        <v>676</v>
      </c>
      <c r="D285" s="88" t="s">
        <v>136</v>
      </c>
      <c r="E285" s="89" t="s">
        <v>677</v>
      </c>
      <c r="F285" s="90" t="s">
        <v>678</v>
      </c>
      <c r="G285" s="91" t="s">
        <v>237</v>
      </c>
      <c r="H285" s="92">
        <v>3</v>
      </c>
      <c r="I285" s="1">
        <v>0</v>
      </c>
      <c r="J285" s="93">
        <f t="shared" si="90"/>
        <v>0</v>
      </c>
      <c r="K285" s="94"/>
      <c r="L285" s="10"/>
      <c r="M285" s="95" t="s">
        <v>1</v>
      </c>
      <c r="N285" s="57" t="s">
        <v>38</v>
      </c>
      <c r="O285" s="96">
        <v>8.1999999999999993</v>
      </c>
      <c r="P285" s="96">
        <f t="shared" si="91"/>
        <v>24.599999999999998</v>
      </c>
      <c r="Q285" s="96">
        <v>0</v>
      </c>
      <c r="R285" s="96">
        <f t="shared" si="92"/>
        <v>0</v>
      </c>
      <c r="S285" s="96">
        <v>0</v>
      </c>
      <c r="T285" s="97">
        <f t="shared" si="93"/>
        <v>0</v>
      </c>
      <c r="AR285" s="43" t="s">
        <v>199</v>
      </c>
      <c r="AT285" s="43" t="s">
        <v>136</v>
      </c>
      <c r="AU285" s="43" t="s">
        <v>80</v>
      </c>
      <c r="AY285" s="4" t="s">
        <v>133</v>
      </c>
      <c r="BE285" s="59">
        <f t="shared" si="94"/>
        <v>0</v>
      </c>
      <c r="BF285" s="59">
        <f t="shared" si="95"/>
        <v>0</v>
      </c>
      <c r="BG285" s="59">
        <f t="shared" si="96"/>
        <v>0</v>
      </c>
      <c r="BH285" s="59">
        <f t="shared" si="97"/>
        <v>0</v>
      </c>
      <c r="BI285" s="59">
        <f t="shared" si="98"/>
        <v>0</v>
      </c>
      <c r="BJ285" s="4" t="s">
        <v>78</v>
      </c>
      <c r="BK285" s="59">
        <f t="shared" si="99"/>
        <v>0</v>
      </c>
      <c r="BL285" s="4" t="s">
        <v>199</v>
      </c>
      <c r="BM285" s="43" t="s">
        <v>679</v>
      </c>
    </row>
    <row r="286" spans="2:65" s="11" customFormat="1" ht="37.9" customHeight="1">
      <c r="B286" s="10"/>
      <c r="C286" s="99" t="s">
        <v>680</v>
      </c>
      <c r="D286" s="99" t="s">
        <v>171</v>
      </c>
      <c r="E286" s="100" t="s">
        <v>681</v>
      </c>
      <c r="F286" s="101" t="s">
        <v>682</v>
      </c>
      <c r="G286" s="102" t="s">
        <v>499</v>
      </c>
      <c r="H286" s="103">
        <v>3</v>
      </c>
      <c r="I286" s="2">
        <v>0</v>
      </c>
      <c r="J286" s="104">
        <f t="shared" si="90"/>
        <v>0</v>
      </c>
      <c r="K286" s="105"/>
      <c r="L286" s="106"/>
      <c r="M286" s="107" t="s">
        <v>1</v>
      </c>
      <c r="N286" s="108" t="s">
        <v>38</v>
      </c>
      <c r="O286" s="96">
        <v>0</v>
      </c>
      <c r="P286" s="96">
        <f t="shared" si="91"/>
        <v>0</v>
      </c>
      <c r="Q286" s="96">
        <v>3.388E-2</v>
      </c>
      <c r="R286" s="96">
        <f t="shared" si="92"/>
        <v>0.10164000000000001</v>
      </c>
      <c r="S286" s="96">
        <v>0</v>
      </c>
      <c r="T286" s="97">
        <f t="shared" si="93"/>
        <v>0</v>
      </c>
      <c r="AR286" s="43" t="s">
        <v>263</v>
      </c>
      <c r="AT286" s="43" t="s">
        <v>171</v>
      </c>
      <c r="AU286" s="43" t="s">
        <v>80</v>
      </c>
      <c r="AY286" s="4" t="s">
        <v>133</v>
      </c>
      <c r="BE286" s="59">
        <f t="shared" si="94"/>
        <v>0</v>
      </c>
      <c r="BF286" s="59">
        <f t="shared" si="95"/>
        <v>0</v>
      </c>
      <c r="BG286" s="59">
        <f t="shared" si="96"/>
        <v>0</v>
      </c>
      <c r="BH286" s="59">
        <f t="shared" si="97"/>
        <v>0</v>
      </c>
      <c r="BI286" s="59">
        <f t="shared" si="98"/>
        <v>0</v>
      </c>
      <c r="BJ286" s="4" t="s">
        <v>78</v>
      </c>
      <c r="BK286" s="59">
        <f t="shared" si="99"/>
        <v>0</v>
      </c>
      <c r="BL286" s="4" t="s">
        <v>199</v>
      </c>
      <c r="BM286" s="43" t="s">
        <v>683</v>
      </c>
    </row>
    <row r="287" spans="2:65" s="11" customFormat="1" ht="24.2" customHeight="1">
      <c r="B287" s="10"/>
      <c r="C287" s="88" t="s">
        <v>684</v>
      </c>
      <c r="D287" s="88" t="s">
        <v>136</v>
      </c>
      <c r="E287" s="89" t="s">
        <v>685</v>
      </c>
      <c r="F287" s="90" t="s">
        <v>686</v>
      </c>
      <c r="G287" s="91" t="s">
        <v>237</v>
      </c>
      <c r="H287" s="92">
        <v>1</v>
      </c>
      <c r="I287" s="1">
        <v>0</v>
      </c>
      <c r="J287" s="93">
        <f t="shared" si="90"/>
        <v>0</v>
      </c>
      <c r="K287" s="94"/>
      <c r="L287" s="10"/>
      <c r="M287" s="95" t="s">
        <v>1</v>
      </c>
      <c r="N287" s="57" t="s">
        <v>38</v>
      </c>
      <c r="O287" s="96">
        <v>13.65</v>
      </c>
      <c r="P287" s="96">
        <f t="shared" si="91"/>
        <v>13.65</v>
      </c>
      <c r="Q287" s="96">
        <v>0</v>
      </c>
      <c r="R287" s="96">
        <f t="shared" si="92"/>
        <v>0</v>
      </c>
      <c r="S287" s="96">
        <v>0</v>
      </c>
      <c r="T287" s="97">
        <f t="shared" si="93"/>
        <v>0</v>
      </c>
      <c r="AR287" s="43" t="s">
        <v>199</v>
      </c>
      <c r="AT287" s="43" t="s">
        <v>136</v>
      </c>
      <c r="AU287" s="43" t="s">
        <v>80</v>
      </c>
      <c r="AY287" s="4" t="s">
        <v>133</v>
      </c>
      <c r="BE287" s="59">
        <f t="shared" si="94"/>
        <v>0</v>
      </c>
      <c r="BF287" s="59">
        <f t="shared" si="95"/>
        <v>0</v>
      </c>
      <c r="BG287" s="59">
        <f t="shared" si="96"/>
        <v>0</v>
      </c>
      <c r="BH287" s="59">
        <f t="shared" si="97"/>
        <v>0</v>
      </c>
      <c r="BI287" s="59">
        <f t="shared" si="98"/>
        <v>0</v>
      </c>
      <c r="BJ287" s="4" t="s">
        <v>78</v>
      </c>
      <c r="BK287" s="59">
        <f t="shared" si="99"/>
        <v>0</v>
      </c>
      <c r="BL287" s="4" t="s">
        <v>199</v>
      </c>
      <c r="BM287" s="43" t="s">
        <v>687</v>
      </c>
    </row>
    <row r="288" spans="2:65" s="11" customFormat="1" ht="24.2" customHeight="1">
      <c r="B288" s="10"/>
      <c r="C288" s="99" t="s">
        <v>688</v>
      </c>
      <c r="D288" s="99" t="s">
        <v>171</v>
      </c>
      <c r="E288" s="100" t="s">
        <v>689</v>
      </c>
      <c r="F288" s="101" t="s">
        <v>690</v>
      </c>
      <c r="G288" s="102" t="s">
        <v>499</v>
      </c>
      <c r="H288" s="103">
        <v>1</v>
      </c>
      <c r="I288" s="2">
        <v>0</v>
      </c>
      <c r="J288" s="104">
        <f t="shared" si="90"/>
        <v>0</v>
      </c>
      <c r="K288" s="105"/>
      <c r="L288" s="106"/>
      <c r="M288" s="107" t="s">
        <v>1</v>
      </c>
      <c r="N288" s="108" t="s">
        <v>38</v>
      </c>
      <c r="O288" s="96">
        <v>0</v>
      </c>
      <c r="P288" s="96">
        <f t="shared" si="91"/>
        <v>0</v>
      </c>
      <c r="Q288" s="96">
        <v>3.227E-2</v>
      </c>
      <c r="R288" s="96">
        <f t="shared" si="92"/>
        <v>3.227E-2</v>
      </c>
      <c r="S288" s="96">
        <v>0</v>
      </c>
      <c r="T288" s="97">
        <f t="shared" si="93"/>
        <v>0</v>
      </c>
      <c r="AR288" s="43" t="s">
        <v>263</v>
      </c>
      <c r="AT288" s="43" t="s">
        <v>171</v>
      </c>
      <c r="AU288" s="43" t="s">
        <v>80</v>
      </c>
      <c r="AY288" s="4" t="s">
        <v>133</v>
      </c>
      <c r="BE288" s="59">
        <f t="shared" si="94"/>
        <v>0</v>
      </c>
      <c r="BF288" s="59">
        <f t="shared" si="95"/>
        <v>0</v>
      </c>
      <c r="BG288" s="59">
        <f t="shared" si="96"/>
        <v>0</v>
      </c>
      <c r="BH288" s="59">
        <f t="shared" si="97"/>
        <v>0</v>
      </c>
      <c r="BI288" s="59">
        <f t="shared" si="98"/>
        <v>0</v>
      </c>
      <c r="BJ288" s="4" t="s">
        <v>78</v>
      </c>
      <c r="BK288" s="59">
        <f t="shared" si="99"/>
        <v>0</v>
      </c>
      <c r="BL288" s="4" t="s">
        <v>199</v>
      </c>
      <c r="BM288" s="43" t="s">
        <v>691</v>
      </c>
    </row>
    <row r="289" spans="2:65" s="11" customFormat="1" ht="24.2" customHeight="1">
      <c r="B289" s="10"/>
      <c r="C289" s="88" t="s">
        <v>692</v>
      </c>
      <c r="D289" s="88" t="s">
        <v>136</v>
      </c>
      <c r="E289" s="89" t="s">
        <v>693</v>
      </c>
      <c r="F289" s="90" t="s">
        <v>694</v>
      </c>
      <c r="G289" s="91" t="s">
        <v>352</v>
      </c>
      <c r="H289" s="92">
        <v>9719.4159999999993</v>
      </c>
      <c r="I289" s="1">
        <v>0</v>
      </c>
      <c r="J289" s="93">
        <f t="shared" si="90"/>
        <v>0</v>
      </c>
      <c r="K289" s="94"/>
      <c r="L289" s="10"/>
      <c r="M289" s="95" t="s">
        <v>1</v>
      </c>
      <c r="N289" s="57" t="s">
        <v>38</v>
      </c>
      <c r="O289" s="96">
        <v>0</v>
      </c>
      <c r="P289" s="96">
        <f t="shared" si="91"/>
        <v>0</v>
      </c>
      <c r="Q289" s="96">
        <v>0</v>
      </c>
      <c r="R289" s="96">
        <f t="shared" si="92"/>
        <v>0</v>
      </c>
      <c r="S289" s="96">
        <v>0</v>
      </c>
      <c r="T289" s="97">
        <f t="shared" si="93"/>
        <v>0</v>
      </c>
      <c r="AR289" s="43" t="s">
        <v>199</v>
      </c>
      <c r="AT289" s="43" t="s">
        <v>136</v>
      </c>
      <c r="AU289" s="43" t="s">
        <v>80</v>
      </c>
      <c r="AY289" s="4" t="s">
        <v>133</v>
      </c>
      <c r="BE289" s="59">
        <f t="shared" si="94"/>
        <v>0</v>
      </c>
      <c r="BF289" s="59">
        <f t="shared" si="95"/>
        <v>0</v>
      </c>
      <c r="BG289" s="59">
        <f t="shared" si="96"/>
        <v>0</v>
      </c>
      <c r="BH289" s="59">
        <f t="shared" si="97"/>
        <v>0</v>
      </c>
      <c r="BI289" s="59">
        <f t="shared" si="98"/>
        <v>0</v>
      </c>
      <c r="BJ289" s="4" t="s">
        <v>78</v>
      </c>
      <c r="BK289" s="59">
        <f t="shared" si="99"/>
        <v>0</v>
      </c>
      <c r="BL289" s="4" t="s">
        <v>199</v>
      </c>
      <c r="BM289" s="43" t="s">
        <v>695</v>
      </c>
    </row>
    <row r="290" spans="2:65" s="77" customFormat="1" ht="22.9" customHeight="1">
      <c r="B290" s="76"/>
      <c r="D290" s="78" t="s">
        <v>72</v>
      </c>
      <c r="E290" s="86" t="s">
        <v>696</v>
      </c>
      <c r="F290" s="86" t="s">
        <v>697</v>
      </c>
      <c r="I290" s="98"/>
      <c r="J290" s="87">
        <f>BK290</f>
        <v>0</v>
      </c>
      <c r="L290" s="76"/>
      <c r="M290" s="81"/>
      <c r="P290" s="82">
        <f>SUM(P291:P294)</f>
        <v>2.8998750000000002</v>
      </c>
      <c r="R290" s="82">
        <f>SUM(R291:R294)</f>
        <v>5.8441499999999993E-2</v>
      </c>
      <c r="T290" s="83">
        <f>SUM(T291:T294)</f>
        <v>0</v>
      </c>
      <c r="AR290" s="78" t="s">
        <v>80</v>
      </c>
      <c r="AT290" s="84" t="s">
        <v>72</v>
      </c>
      <c r="AU290" s="84" t="s">
        <v>78</v>
      </c>
      <c r="AY290" s="78" t="s">
        <v>133</v>
      </c>
      <c r="BK290" s="85">
        <f>SUM(BK291:BK294)</f>
        <v>0</v>
      </c>
    </row>
    <row r="291" spans="2:65" s="11" customFormat="1" ht="21.75" customHeight="1">
      <c r="B291" s="10"/>
      <c r="C291" s="88" t="s">
        <v>698</v>
      </c>
      <c r="D291" s="88" t="s">
        <v>136</v>
      </c>
      <c r="E291" s="89" t="s">
        <v>699</v>
      </c>
      <c r="F291" s="90" t="s">
        <v>700</v>
      </c>
      <c r="G291" s="91" t="s">
        <v>146</v>
      </c>
      <c r="H291" s="92">
        <v>1.665</v>
      </c>
      <c r="I291" s="1">
        <v>0</v>
      </c>
      <c r="J291" s="93">
        <f>ROUND(I291*H291,2)</f>
        <v>0</v>
      </c>
      <c r="K291" s="94"/>
      <c r="L291" s="10"/>
      <c r="M291" s="95" t="s">
        <v>1</v>
      </c>
      <c r="N291" s="57" t="s">
        <v>38</v>
      </c>
      <c r="O291" s="96">
        <v>0.245</v>
      </c>
      <c r="P291" s="96">
        <f>O291*H291</f>
        <v>0.40792499999999998</v>
      </c>
      <c r="Q291" s="96">
        <v>7.4999999999999997E-3</v>
      </c>
      <c r="R291" s="96">
        <f>Q291*H291</f>
        <v>1.24875E-2</v>
      </c>
      <c r="S291" s="96">
        <v>0</v>
      </c>
      <c r="T291" s="97">
        <f>S291*H291</f>
        <v>0</v>
      </c>
      <c r="AR291" s="43" t="s">
        <v>199</v>
      </c>
      <c r="AT291" s="43" t="s">
        <v>136</v>
      </c>
      <c r="AU291" s="43" t="s">
        <v>80</v>
      </c>
      <c r="AY291" s="4" t="s">
        <v>133</v>
      </c>
      <c r="BE291" s="59">
        <f>IF(N291="základní",J291,0)</f>
        <v>0</v>
      </c>
      <c r="BF291" s="59">
        <f>IF(N291="snížená",J291,0)</f>
        <v>0</v>
      </c>
      <c r="BG291" s="59">
        <f>IF(N291="zákl. přenesená",J291,0)</f>
        <v>0</v>
      </c>
      <c r="BH291" s="59">
        <f>IF(N291="sníž. přenesená",J291,0)</f>
        <v>0</v>
      </c>
      <c r="BI291" s="59">
        <f>IF(N291="nulová",J291,0)</f>
        <v>0</v>
      </c>
      <c r="BJ291" s="4" t="s">
        <v>78</v>
      </c>
      <c r="BK291" s="59">
        <f>ROUND(I291*H291,2)</f>
        <v>0</v>
      </c>
      <c r="BL291" s="4" t="s">
        <v>199</v>
      </c>
      <c r="BM291" s="43" t="s">
        <v>701</v>
      </c>
    </row>
    <row r="292" spans="2:65" s="11" customFormat="1" ht="24.2" customHeight="1">
      <c r="B292" s="10"/>
      <c r="C292" s="88" t="s">
        <v>702</v>
      </c>
      <c r="D292" s="88" t="s">
        <v>136</v>
      </c>
      <c r="E292" s="89" t="s">
        <v>703</v>
      </c>
      <c r="F292" s="90" t="s">
        <v>704</v>
      </c>
      <c r="G292" s="91" t="s">
        <v>168</v>
      </c>
      <c r="H292" s="92">
        <v>5.55</v>
      </c>
      <c r="I292" s="1">
        <v>0</v>
      </c>
      <c r="J292" s="93">
        <f>ROUND(I292*H292,2)</f>
        <v>0</v>
      </c>
      <c r="K292" s="94"/>
      <c r="L292" s="10"/>
      <c r="M292" s="95" t="s">
        <v>1</v>
      </c>
      <c r="N292" s="57" t="s">
        <v>38</v>
      </c>
      <c r="O292" s="96">
        <v>0.44900000000000001</v>
      </c>
      <c r="P292" s="96">
        <f>O292*H292</f>
        <v>2.4919500000000001</v>
      </c>
      <c r="Q292" s="96">
        <v>1.2800000000000001E-3</v>
      </c>
      <c r="R292" s="96">
        <f>Q292*H292</f>
        <v>7.1040000000000001E-3</v>
      </c>
      <c r="S292" s="96">
        <v>0</v>
      </c>
      <c r="T292" s="97">
        <f>S292*H292</f>
        <v>0</v>
      </c>
      <c r="AR292" s="43" t="s">
        <v>199</v>
      </c>
      <c r="AT292" s="43" t="s">
        <v>136</v>
      </c>
      <c r="AU292" s="43" t="s">
        <v>80</v>
      </c>
      <c r="AY292" s="4" t="s">
        <v>133</v>
      </c>
      <c r="BE292" s="59">
        <f>IF(N292="základní",J292,0)</f>
        <v>0</v>
      </c>
      <c r="BF292" s="59">
        <f>IF(N292="snížená",J292,0)</f>
        <v>0</v>
      </c>
      <c r="BG292" s="59">
        <f>IF(N292="zákl. přenesená",J292,0)</f>
        <v>0</v>
      </c>
      <c r="BH292" s="59">
        <f>IF(N292="sníž. přenesená",J292,0)</f>
        <v>0</v>
      </c>
      <c r="BI292" s="59">
        <f>IF(N292="nulová",J292,0)</f>
        <v>0</v>
      </c>
      <c r="BJ292" s="4" t="s">
        <v>78</v>
      </c>
      <c r="BK292" s="59">
        <f>ROUND(I292*H292,2)</f>
        <v>0</v>
      </c>
      <c r="BL292" s="4" t="s">
        <v>199</v>
      </c>
      <c r="BM292" s="43" t="s">
        <v>705</v>
      </c>
    </row>
    <row r="293" spans="2:65" s="11" customFormat="1" ht="16.5" customHeight="1">
      <c r="B293" s="10"/>
      <c r="C293" s="99" t="s">
        <v>706</v>
      </c>
      <c r="D293" s="99" t="s">
        <v>171</v>
      </c>
      <c r="E293" s="100" t="s">
        <v>707</v>
      </c>
      <c r="F293" s="101" t="s">
        <v>708</v>
      </c>
      <c r="G293" s="102" t="s">
        <v>237</v>
      </c>
      <c r="H293" s="103">
        <v>18.5</v>
      </c>
      <c r="I293" s="2">
        <v>0</v>
      </c>
      <c r="J293" s="104">
        <f>ROUND(I293*H293,2)</f>
        <v>0</v>
      </c>
      <c r="K293" s="105"/>
      <c r="L293" s="106"/>
      <c r="M293" s="107" t="s">
        <v>1</v>
      </c>
      <c r="N293" s="108" t="s">
        <v>38</v>
      </c>
      <c r="O293" s="96">
        <v>0</v>
      </c>
      <c r="P293" s="96">
        <f>O293*H293</f>
        <v>0</v>
      </c>
      <c r="Q293" s="96">
        <v>2.0999999999999999E-3</v>
      </c>
      <c r="R293" s="96">
        <f>Q293*H293</f>
        <v>3.8849999999999996E-2</v>
      </c>
      <c r="S293" s="96">
        <v>0</v>
      </c>
      <c r="T293" s="97">
        <f>S293*H293</f>
        <v>0</v>
      </c>
      <c r="AR293" s="43" t="s">
        <v>263</v>
      </c>
      <c r="AT293" s="43" t="s">
        <v>171</v>
      </c>
      <c r="AU293" s="43" t="s">
        <v>80</v>
      </c>
      <c r="AY293" s="4" t="s">
        <v>133</v>
      </c>
      <c r="BE293" s="59">
        <f>IF(N293="základní",J293,0)</f>
        <v>0</v>
      </c>
      <c r="BF293" s="59">
        <f>IF(N293="snížená",J293,0)</f>
        <v>0</v>
      </c>
      <c r="BG293" s="59">
        <f>IF(N293="zákl. přenesená",J293,0)</f>
        <v>0</v>
      </c>
      <c r="BH293" s="59">
        <f>IF(N293="sníž. přenesená",J293,0)</f>
        <v>0</v>
      </c>
      <c r="BI293" s="59">
        <f>IF(N293="nulová",J293,0)</f>
        <v>0</v>
      </c>
      <c r="BJ293" s="4" t="s">
        <v>78</v>
      </c>
      <c r="BK293" s="59">
        <f>ROUND(I293*H293,2)</f>
        <v>0</v>
      </c>
      <c r="BL293" s="4" t="s">
        <v>199</v>
      </c>
      <c r="BM293" s="43" t="s">
        <v>709</v>
      </c>
    </row>
    <row r="294" spans="2:65" s="11" customFormat="1" ht="24.2" customHeight="1">
      <c r="B294" s="10"/>
      <c r="C294" s="88" t="s">
        <v>710</v>
      </c>
      <c r="D294" s="88" t="s">
        <v>136</v>
      </c>
      <c r="E294" s="89" t="s">
        <v>711</v>
      </c>
      <c r="F294" s="90" t="s">
        <v>712</v>
      </c>
      <c r="G294" s="91" t="s">
        <v>352</v>
      </c>
      <c r="H294" s="92">
        <v>53.109000000000002</v>
      </c>
      <c r="I294" s="1">
        <v>0</v>
      </c>
      <c r="J294" s="93">
        <f>ROUND(I294*H294,2)</f>
        <v>0</v>
      </c>
      <c r="K294" s="94"/>
      <c r="L294" s="10"/>
      <c r="M294" s="95" t="s">
        <v>1</v>
      </c>
      <c r="N294" s="57" t="s">
        <v>38</v>
      </c>
      <c r="O294" s="96">
        <v>0</v>
      </c>
      <c r="P294" s="96">
        <f>O294*H294</f>
        <v>0</v>
      </c>
      <c r="Q294" s="96">
        <v>0</v>
      </c>
      <c r="R294" s="96">
        <f>Q294*H294</f>
        <v>0</v>
      </c>
      <c r="S294" s="96">
        <v>0</v>
      </c>
      <c r="T294" s="97">
        <f>S294*H294</f>
        <v>0</v>
      </c>
      <c r="AR294" s="43" t="s">
        <v>199</v>
      </c>
      <c r="AT294" s="43" t="s">
        <v>136</v>
      </c>
      <c r="AU294" s="43" t="s">
        <v>80</v>
      </c>
      <c r="AY294" s="4" t="s">
        <v>133</v>
      </c>
      <c r="BE294" s="59">
        <f>IF(N294="základní",J294,0)</f>
        <v>0</v>
      </c>
      <c r="BF294" s="59">
        <f>IF(N294="snížená",J294,0)</f>
        <v>0</v>
      </c>
      <c r="BG294" s="59">
        <f>IF(N294="zákl. přenesená",J294,0)</f>
        <v>0</v>
      </c>
      <c r="BH294" s="59">
        <f>IF(N294="sníž. přenesená",J294,0)</f>
        <v>0</v>
      </c>
      <c r="BI294" s="59">
        <f>IF(N294="nulová",J294,0)</f>
        <v>0</v>
      </c>
      <c r="BJ294" s="4" t="s">
        <v>78</v>
      </c>
      <c r="BK294" s="59">
        <f>ROUND(I294*H294,2)</f>
        <v>0</v>
      </c>
      <c r="BL294" s="4" t="s">
        <v>199</v>
      </c>
      <c r="BM294" s="43" t="s">
        <v>713</v>
      </c>
    </row>
    <row r="295" spans="2:65" s="77" customFormat="1" ht="22.9" customHeight="1">
      <c r="B295" s="76"/>
      <c r="D295" s="78" t="s">
        <v>72</v>
      </c>
      <c r="E295" s="86" t="s">
        <v>714</v>
      </c>
      <c r="F295" s="86" t="s">
        <v>715</v>
      </c>
      <c r="I295" s="98"/>
      <c r="J295" s="87">
        <f>BK295</f>
        <v>0</v>
      </c>
      <c r="L295" s="76"/>
      <c r="M295" s="81"/>
      <c r="P295" s="82">
        <f>SUM(P296:P305)</f>
        <v>314.79516000000001</v>
      </c>
      <c r="R295" s="82">
        <f>SUM(R296:R305)</f>
        <v>3.5511276000000005</v>
      </c>
      <c r="T295" s="83">
        <f>SUM(T296:T305)</f>
        <v>0.88494000000000006</v>
      </c>
      <c r="AR295" s="78" t="s">
        <v>80</v>
      </c>
      <c r="AT295" s="84" t="s">
        <v>72</v>
      </c>
      <c r="AU295" s="84" t="s">
        <v>78</v>
      </c>
      <c r="AY295" s="78" t="s">
        <v>133</v>
      </c>
      <c r="BK295" s="85">
        <f>SUM(BK296:BK305)</f>
        <v>0</v>
      </c>
    </row>
    <row r="296" spans="2:65" s="11" customFormat="1" ht="16.5" customHeight="1">
      <c r="B296" s="10"/>
      <c r="C296" s="88" t="s">
        <v>716</v>
      </c>
      <c r="D296" s="88" t="s">
        <v>136</v>
      </c>
      <c r="E296" s="89" t="s">
        <v>717</v>
      </c>
      <c r="F296" s="90" t="s">
        <v>718</v>
      </c>
      <c r="G296" s="91" t="s">
        <v>146</v>
      </c>
      <c r="H296" s="92">
        <v>294.98</v>
      </c>
      <c r="I296" s="1">
        <v>0</v>
      </c>
      <c r="J296" s="93">
        <f t="shared" ref="J296:J305" si="100">ROUND(I296*H296,2)</f>
        <v>0</v>
      </c>
      <c r="K296" s="94"/>
      <c r="L296" s="10"/>
      <c r="M296" s="95" t="s">
        <v>1</v>
      </c>
      <c r="N296" s="57" t="s">
        <v>38</v>
      </c>
      <c r="O296" s="96">
        <v>2.4E-2</v>
      </c>
      <c r="P296" s="96">
        <f t="shared" ref="P296:P305" si="101">O296*H296</f>
        <v>7.0795200000000005</v>
      </c>
      <c r="Q296" s="96">
        <v>0</v>
      </c>
      <c r="R296" s="96">
        <f t="shared" ref="R296:R305" si="102">Q296*H296</f>
        <v>0</v>
      </c>
      <c r="S296" s="96">
        <v>0</v>
      </c>
      <c r="T296" s="97">
        <f t="shared" ref="T296:T305" si="103">S296*H296</f>
        <v>0</v>
      </c>
      <c r="AR296" s="43" t="s">
        <v>199</v>
      </c>
      <c r="AT296" s="43" t="s">
        <v>136</v>
      </c>
      <c r="AU296" s="43" t="s">
        <v>80</v>
      </c>
      <c r="AY296" s="4" t="s">
        <v>133</v>
      </c>
      <c r="BE296" s="59">
        <f t="shared" ref="BE296:BE305" si="104">IF(N296="základní",J296,0)</f>
        <v>0</v>
      </c>
      <c r="BF296" s="59">
        <f t="shared" ref="BF296:BF305" si="105">IF(N296="snížená",J296,0)</f>
        <v>0</v>
      </c>
      <c r="BG296" s="59">
        <f t="shared" ref="BG296:BG305" si="106">IF(N296="zákl. přenesená",J296,0)</f>
        <v>0</v>
      </c>
      <c r="BH296" s="59">
        <f t="shared" ref="BH296:BH305" si="107">IF(N296="sníž. přenesená",J296,0)</f>
        <v>0</v>
      </c>
      <c r="BI296" s="59">
        <f t="shared" ref="BI296:BI305" si="108">IF(N296="nulová",J296,0)</f>
        <v>0</v>
      </c>
      <c r="BJ296" s="4" t="s">
        <v>78</v>
      </c>
      <c r="BK296" s="59">
        <f t="shared" ref="BK296:BK305" si="109">ROUND(I296*H296,2)</f>
        <v>0</v>
      </c>
      <c r="BL296" s="4" t="s">
        <v>199</v>
      </c>
      <c r="BM296" s="43" t="s">
        <v>719</v>
      </c>
    </row>
    <row r="297" spans="2:65" s="11" customFormat="1" ht="24.2" customHeight="1">
      <c r="B297" s="10"/>
      <c r="C297" s="88" t="s">
        <v>720</v>
      </c>
      <c r="D297" s="88" t="s">
        <v>136</v>
      </c>
      <c r="E297" s="89" t="s">
        <v>721</v>
      </c>
      <c r="F297" s="90" t="s">
        <v>722</v>
      </c>
      <c r="G297" s="91" t="s">
        <v>146</v>
      </c>
      <c r="H297" s="92">
        <v>294.98</v>
      </c>
      <c r="I297" s="1">
        <v>0</v>
      </c>
      <c r="J297" s="93">
        <f t="shared" si="100"/>
        <v>0</v>
      </c>
      <c r="K297" s="94"/>
      <c r="L297" s="10"/>
      <c r="M297" s="95" t="s">
        <v>1</v>
      </c>
      <c r="N297" s="57" t="s">
        <v>38</v>
      </c>
      <c r="O297" s="96">
        <v>5.8000000000000003E-2</v>
      </c>
      <c r="P297" s="96">
        <f t="shared" si="101"/>
        <v>17.108840000000001</v>
      </c>
      <c r="Q297" s="96">
        <v>6.9999999999999994E-5</v>
      </c>
      <c r="R297" s="96">
        <f t="shared" si="102"/>
        <v>2.06486E-2</v>
      </c>
      <c r="S297" s="96">
        <v>0</v>
      </c>
      <c r="T297" s="97">
        <f t="shared" si="103"/>
        <v>0</v>
      </c>
      <c r="AR297" s="43" t="s">
        <v>199</v>
      </c>
      <c r="AT297" s="43" t="s">
        <v>136</v>
      </c>
      <c r="AU297" s="43" t="s">
        <v>80</v>
      </c>
      <c r="AY297" s="4" t="s">
        <v>133</v>
      </c>
      <c r="BE297" s="59">
        <f t="shared" si="104"/>
        <v>0</v>
      </c>
      <c r="BF297" s="59">
        <f t="shared" si="105"/>
        <v>0</v>
      </c>
      <c r="BG297" s="59">
        <f t="shared" si="106"/>
        <v>0</v>
      </c>
      <c r="BH297" s="59">
        <f t="shared" si="107"/>
        <v>0</v>
      </c>
      <c r="BI297" s="59">
        <f t="shared" si="108"/>
        <v>0</v>
      </c>
      <c r="BJ297" s="4" t="s">
        <v>78</v>
      </c>
      <c r="BK297" s="59">
        <f t="shared" si="109"/>
        <v>0</v>
      </c>
      <c r="BL297" s="4" t="s">
        <v>199</v>
      </c>
      <c r="BM297" s="43" t="s">
        <v>723</v>
      </c>
    </row>
    <row r="298" spans="2:65" s="11" customFormat="1" ht="24.2" customHeight="1">
      <c r="B298" s="10"/>
      <c r="C298" s="88" t="s">
        <v>724</v>
      </c>
      <c r="D298" s="88" t="s">
        <v>136</v>
      </c>
      <c r="E298" s="89" t="s">
        <v>725</v>
      </c>
      <c r="F298" s="90" t="s">
        <v>726</v>
      </c>
      <c r="G298" s="91" t="s">
        <v>146</v>
      </c>
      <c r="H298" s="92">
        <v>294.98</v>
      </c>
      <c r="I298" s="1">
        <v>0</v>
      </c>
      <c r="J298" s="93">
        <f t="shared" si="100"/>
        <v>0</v>
      </c>
      <c r="K298" s="94"/>
      <c r="L298" s="10"/>
      <c r="M298" s="95" t="s">
        <v>1</v>
      </c>
      <c r="N298" s="57" t="s">
        <v>38</v>
      </c>
      <c r="O298" s="96">
        <v>0.245</v>
      </c>
      <c r="P298" s="96">
        <f t="shared" si="101"/>
        <v>72.270099999999999</v>
      </c>
      <c r="Q298" s="96">
        <v>7.4999999999999997E-3</v>
      </c>
      <c r="R298" s="96">
        <f t="shared" si="102"/>
        <v>2.2123500000000003</v>
      </c>
      <c r="S298" s="96">
        <v>0</v>
      </c>
      <c r="T298" s="97">
        <f t="shared" si="103"/>
        <v>0</v>
      </c>
      <c r="AR298" s="43" t="s">
        <v>199</v>
      </c>
      <c r="AT298" s="43" t="s">
        <v>136</v>
      </c>
      <c r="AU298" s="43" t="s">
        <v>80</v>
      </c>
      <c r="AY298" s="4" t="s">
        <v>133</v>
      </c>
      <c r="BE298" s="59">
        <f t="shared" si="104"/>
        <v>0</v>
      </c>
      <c r="BF298" s="59">
        <f t="shared" si="105"/>
        <v>0</v>
      </c>
      <c r="BG298" s="59">
        <f t="shared" si="106"/>
        <v>0</v>
      </c>
      <c r="BH298" s="59">
        <f t="shared" si="107"/>
        <v>0</v>
      </c>
      <c r="BI298" s="59">
        <f t="shared" si="108"/>
        <v>0</v>
      </c>
      <c r="BJ298" s="4" t="s">
        <v>78</v>
      </c>
      <c r="BK298" s="59">
        <f t="shared" si="109"/>
        <v>0</v>
      </c>
      <c r="BL298" s="4" t="s">
        <v>199</v>
      </c>
      <c r="BM298" s="43" t="s">
        <v>727</v>
      </c>
    </row>
    <row r="299" spans="2:65" s="11" customFormat="1" ht="24.2" customHeight="1">
      <c r="B299" s="10"/>
      <c r="C299" s="88" t="s">
        <v>728</v>
      </c>
      <c r="D299" s="88" t="s">
        <v>136</v>
      </c>
      <c r="E299" s="89" t="s">
        <v>729</v>
      </c>
      <c r="F299" s="90" t="s">
        <v>730</v>
      </c>
      <c r="G299" s="91" t="s">
        <v>146</v>
      </c>
      <c r="H299" s="92">
        <v>294.98</v>
      </c>
      <c r="I299" s="1">
        <v>0</v>
      </c>
      <c r="J299" s="93">
        <f t="shared" si="100"/>
        <v>0</v>
      </c>
      <c r="K299" s="94"/>
      <c r="L299" s="10"/>
      <c r="M299" s="95" t="s">
        <v>1</v>
      </c>
      <c r="N299" s="57" t="s">
        <v>38</v>
      </c>
      <c r="O299" s="96">
        <v>0.255</v>
      </c>
      <c r="P299" s="96">
        <f t="shared" si="101"/>
        <v>75.21990000000001</v>
      </c>
      <c r="Q299" s="96">
        <v>0</v>
      </c>
      <c r="R299" s="96">
        <f t="shared" si="102"/>
        <v>0</v>
      </c>
      <c r="S299" s="96">
        <v>3.0000000000000001E-3</v>
      </c>
      <c r="T299" s="97">
        <f t="shared" si="103"/>
        <v>0.88494000000000006</v>
      </c>
      <c r="AR299" s="43" t="s">
        <v>199</v>
      </c>
      <c r="AT299" s="43" t="s">
        <v>136</v>
      </c>
      <c r="AU299" s="43" t="s">
        <v>80</v>
      </c>
      <c r="AY299" s="4" t="s">
        <v>133</v>
      </c>
      <c r="BE299" s="59">
        <f t="shared" si="104"/>
        <v>0</v>
      </c>
      <c r="BF299" s="59">
        <f t="shared" si="105"/>
        <v>0</v>
      </c>
      <c r="BG299" s="59">
        <f t="shared" si="106"/>
        <v>0</v>
      </c>
      <c r="BH299" s="59">
        <f t="shared" si="107"/>
        <v>0</v>
      </c>
      <c r="BI299" s="59">
        <f t="shared" si="108"/>
        <v>0</v>
      </c>
      <c r="BJ299" s="4" t="s">
        <v>78</v>
      </c>
      <c r="BK299" s="59">
        <f t="shared" si="109"/>
        <v>0</v>
      </c>
      <c r="BL299" s="4" t="s">
        <v>199</v>
      </c>
      <c r="BM299" s="43" t="s">
        <v>731</v>
      </c>
    </row>
    <row r="300" spans="2:65" s="11" customFormat="1" ht="16.5" customHeight="1">
      <c r="B300" s="10"/>
      <c r="C300" s="88" t="s">
        <v>732</v>
      </c>
      <c r="D300" s="88" t="s">
        <v>136</v>
      </c>
      <c r="E300" s="89" t="s">
        <v>733</v>
      </c>
      <c r="F300" s="90" t="s">
        <v>734</v>
      </c>
      <c r="G300" s="91" t="s">
        <v>146</v>
      </c>
      <c r="H300" s="92">
        <v>294.98</v>
      </c>
      <c r="I300" s="1">
        <v>0</v>
      </c>
      <c r="J300" s="93">
        <f t="shared" si="100"/>
        <v>0</v>
      </c>
      <c r="K300" s="94"/>
      <c r="L300" s="10"/>
      <c r="M300" s="95" t="s">
        <v>1</v>
      </c>
      <c r="N300" s="57" t="s">
        <v>38</v>
      </c>
      <c r="O300" s="96">
        <v>0.26200000000000001</v>
      </c>
      <c r="P300" s="96">
        <f t="shared" si="101"/>
        <v>77.284760000000006</v>
      </c>
      <c r="Q300" s="96">
        <v>4.0000000000000002E-4</v>
      </c>
      <c r="R300" s="96">
        <f t="shared" si="102"/>
        <v>0.11799200000000001</v>
      </c>
      <c r="S300" s="96">
        <v>0</v>
      </c>
      <c r="T300" s="97">
        <f t="shared" si="103"/>
        <v>0</v>
      </c>
      <c r="AR300" s="43" t="s">
        <v>199</v>
      </c>
      <c r="AT300" s="43" t="s">
        <v>136</v>
      </c>
      <c r="AU300" s="43" t="s">
        <v>80</v>
      </c>
      <c r="AY300" s="4" t="s">
        <v>133</v>
      </c>
      <c r="BE300" s="59">
        <f t="shared" si="104"/>
        <v>0</v>
      </c>
      <c r="BF300" s="59">
        <f t="shared" si="105"/>
        <v>0</v>
      </c>
      <c r="BG300" s="59">
        <f t="shared" si="106"/>
        <v>0</v>
      </c>
      <c r="BH300" s="59">
        <f t="shared" si="107"/>
        <v>0</v>
      </c>
      <c r="BI300" s="59">
        <f t="shared" si="108"/>
        <v>0</v>
      </c>
      <c r="BJ300" s="4" t="s">
        <v>78</v>
      </c>
      <c r="BK300" s="59">
        <f t="shared" si="109"/>
        <v>0</v>
      </c>
      <c r="BL300" s="4" t="s">
        <v>199</v>
      </c>
      <c r="BM300" s="43" t="s">
        <v>735</v>
      </c>
    </row>
    <row r="301" spans="2:65" s="11" customFormat="1" ht="16.5" customHeight="1">
      <c r="B301" s="10"/>
      <c r="C301" s="99" t="s">
        <v>736</v>
      </c>
      <c r="D301" s="99" t="s">
        <v>171</v>
      </c>
      <c r="E301" s="100" t="s">
        <v>737</v>
      </c>
      <c r="F301" s="101" t="s">
        <v>738</v>
      </c>
      <c r="G301" s="102" t="s">
        <v>146</v>
      </c>
      <c r="H301" s="103">
        <v>324.47800000000001</v>
      </c>
      <c r="I301" s="2">
        <v>0</v>
      </c>
      <c r="J301" s="104">
        <f t="shared" si="100"/>
        <v>0</v>
      </c>
      <c r="K301" s="105"/>
      <c r="L301" s="106"/>
      <c r="M301" s="107" t="s">
        <v>1</v>
      </c>
      <c r="N301" s="108" t="s">
        <v>38</v>
      </c>
      <c r="O301" s="96">
        <v>0</v>
      </c>
      <c r="P301" s="96">
        <f t="shared" si="101"/>
        <v>0</v>
      </c>
      <c r="Q301" s="96">
        <v>3.5000000000000001E-3</v>
      </c>
      <c r="R301" s="96">
        <f t="shared" si="102"/>
        <v>1.1356730000000002</v>
      </c>
      <c r="S301" s="96">
        <v>0</v>
      </c>
      <c r="T301" s="97">
        <f t="shared" si="103"/>
        <v>0</v>
      </c>
      <c r="AR301" s="43" t="s">
        <v>263</v>
      </c>
      <c r="AT301" s="43" t="s">
        <v>171</v>
      </c>
      <c r="AU301" s="43" t="s">
        <v>80</v>
      </c>
      <c r="AY301" s="4" t="s">
        <v>133</v>
      </c>
      <c r="BE301" s="59">
        <f t="shared" si="104"/>
        <v>0</v>
      </c>
      <c r="BF301" s="59">
        <f t="shared" si="105"/>
        <v>0</v>
      </c>
      <c r="BG301" s="59">
        <f t="shared" si="106"/>
        <v>0</v>
      </c>
      <c r="BH301" s="59">
        <f t="shared" si="107"/>
        <v>0</v>
      </c>
      <c r="BI301" s="59">
        <f t="shared" si="108"/>
        <v>0</v>
      </c>
      <c r="BJ301" s="4" t="s">
        <v>78</v>
      </c>
      <c r="BK301" s="59">
        <f t="shared" si="109"/>
        <v>0</v>
      </c>
      <c r="BL301" s="4" t="s">
        <v>199</v>
      </c>
      <c r="BM301" s="43" t="s">
        <v>739</v>
      </c>
    </row>
    <row r="302" spans="2:65" s="11" customFormat="1" ht="16.5" customHeight="1">
      <c r="B302" s="10"/>
      <c r="C302" s="88" t="s">
        <v>740</v>
      </c>
      <c r="D302" s="88" t="s">
        <v>136</v>
      </c>
      <c r="E302" s="89" t="s">
        <v>741</v>
      </c>
      <c r="F302" s="90" t="s">
        <v>742</v>
      </c>
      <c r="G302" s="91" t="s">
        <v>168</v>
      </c>
      <c r="H302" s="92">
        <v>204</v>
      </c>
      <c r="I302" s="1">
        <v>0</v>
      </c>
      <c r="J302" s="93">
        <f t="shared" si="100"/>
        <v>0</v>
      </c>
      <c r="K302" s="94"/>
      <c r="L302" s="10"/>
      <c r="M302" s="95" t="s">
        <v>1</v>
      </c>
      <c r="N302" s="57" t="s">
        <v>38</v>
      </c>
      <c r="O302" s="96">
        <v>0.18099999999999999</v>
      </c>
      <c r="P302" s="96">
        <f t="shared" si="101"/>
        <v>36.923999999999999</v>
      </c>
      <c r="Q302" s="96">
        <v>1.0000000000000001E-5</v>
      </c>
      <c r="R302" s="96">
        <f t="shared" si="102"/>
        <v>2.0400000000000001E-3</v>
      </c>
      <c r="S302" s="96">
        <v>0</v>
      </c>
      <c r="T302" s="97">
        <f t="shared" si="103"/>
        <v>0</v>
      </c>
      <c r="AR302" s="43" t="s">
        <v>199</v>
      </c>
      <c r="AT302" s="43" t="s">
        <v>136</v>
      </c>
      <c r="AU302" s="43" t="s">
        <v>80</v>
      </c>
      <c r="AY302" s="4" t="s">
        <v>133</v>
      </c>
      <c r="BE302" s="59">
        <f t="shared" si="104"/>
        <v>0</v>
      </c>
      <c r="BF302" s="59">
        <f t="shared" si="105"/>
        <v>0</v>
      </c>
      <c r="BG302" s="59">
        <f t="shared" si="106"/>
        <v>0</v>
      </c>
      <c r="BH302" s="59">
        <f t="shared" si="107"/>
        <v>0</v>
      </c>
      <c r="BI302" s="59">
        <f t="shared" si="108"/>
        <v>0</v>
      </c>
      <c r="BJ302" s="4" t="s">
        <v>78</v>
      </c>
      <c r="BK302" s="59">
        <f t="shared" si="109"/>
        <v>0</v>
      </c>
      <c r="BL302" s="4" t="s">
        <v>199</v>
      </c>
      <c r="BM302" s="43" t="s">
        <v>743</v>
      </c>
    </row>
    <row r="303" spans="2:65" s="11" customFormat="1" ht="16.5" customHeight="1">
      <c r="B303" s="10"/>
      <c r="C303" s="99" t="s">
        <v>744</v>
      </c>
      <c r="D303" s="99" t="s">
        <v>171</v>
      </c>
      <c r="E303" s="100" t="s">
        <v>745</v>
      </c>
      <c r="F303" s="101" t="s">
        <v>746</v>
      </c>
      <c r="G303" s="102" t="s">
        <v>168</v>
      </c>
      <c r="H303" s="103">
        <v>208.08</v>
      </c>
      <c r="I303" s="2">
        <v>0</v>
      </c>
      <c r="J303" s="104">
        <f t="shared" si="100"/>
        <v>0</v>
      </c>
      <c r="K303" s="105"/>
      <c r="L303" s="106"/>
      <c r="M303" s="107" t="s">
        <v>1</v>
      </c>
      <c r="N303" s="108" t="s">
        <v>38</v>
      </c>
      <c r="O303" s="96">
        <v>0</v>
      </c>
      <c r="P303" s="96">
        <f t="shared" si="101"/>
        <v>0</v>
      </c>
      <c r="Q303" s="96">
        <v>2.9999999999999997E-4</v>
      </c>
      <c r="R303" s="96">
        <f t="shared" si="102"/>
        <v>6.2424E-2</v>
      </c>
      <c r="S303" s="96">
        <v>0</v>
      </c>
      <c r="T303" s="97">
        <f t="shared" si="103"/>
        <v>0</v>
      </c>
      <c r="AR303" s="43" t="s">
        <v>263</v>
      </c>
      <c r="AT303" s="43" t="s">
        <v>171</v>
      </c>
      <c r="AU303" s="43" t="s">
        <v>80</v>
      </c>
      <c r="AY303" s="4" t="s">
        <v>133</v>
      </c>
      <c r="BE303" s="59">
        <f t="shared" si="104"/>
        <v>0</v>
      </c>
      <c r="BF303" s="59">
        <f t="shared" si="105"/>
        <v>0</v>
      </c>
      <c r="BG303" s="59">
        <f t="shared" si="106"/>
        <v>0</v>
      </c>
      <c r="BH303" s="59">
        <f t="shared" si="107"/>
        <v>0</v>
      </c>
      <c r="BI303" s="59">
        <f t="shared" si="108"/>
        <v>0</v>
      </c>
      <c r="BJ303" s="4" t="s">
        <v>78</v>
      </c>
      <c r="BK303" s="59">
        <f t="shared" si="109"/>
        <v>0</v>
      </c>
      <c r="BL303" s="4" t="s">
        <v>199</v>
      </c>
      <c r="BM303" s="43" t="s">
        <v>747</v>
      </c>
    </row>
    <row r="304" spans="2:65" s="11" customFormat="1" ht="24.2" customHeight="1">
      <c r="B304" s="10"/>
      <c r="C304" s="88" t="s">
        <v>748</v>
      </c>
      <c r="D304" s="88" t="s">
        <v>136</v>
      </c>
      <c r="E304" s="89" t="s">
        <v>749</v>
      </c>
      <c r="F304" s="90" t="s">
        <v>750</v>
      </c>
      <c r="G304" s="91" t="s">
        <v>146</v>
      </c>
      <c r="H304" s="92">
        <v>294.98</v>
      </c>
      <c r="I304" s="1">
        <v>0</v>
      </c>
      <c r="J304" s="93">
        <f t="shared" si="100"/>
        <v>0</v>
      </c>
      <c r="K304" s="94"/>
      <c r="L304" s="10"/>
      <c r="M304" s="95" t="s">
        <v>1</v>
      </c>
      <c r="N304" s="57" t="s">
        <v>38</v>
      </c>
      <c r="O304" s="96">
        <v>9.8000000000000004E-2</v>
      </c>
      <c r="P304" s="96">
        <f t="shared" si="101"/>
        <v>28.908040000000003</v>
      </c>
      <c r="Q304" s="96">
        <v>0</v>
      </c>
      <c r="R304" s="96">
        <f t="shared" si="102"/>
        <v>0</v>
      </c>
      <c r="S304" s="96">
        <v>0</v>
      </c>
      <c r="T304" s="97">
        <f t="shared" si="103"/>
        <v>0</v>
      </c>
      <c r="AR304" s="43" t="s">
        <v>199</v>
      </c>
      <c r="AT304" s="43" t="s">
        <v>136</v>
      </c>
      <c r="AU304" s="43" t="s">
        <v>80</v>
      </c>
      <c r="AY304" s="4" t="s">
        <v>133</v>
      </c>
      <c r="BE304" s="59">
        <f t="shared" si="104"/>
        <v>0</v>
      </c>
      <c r="BF304" s="59">
        <f t="shared" si="105"/>
        <v>0</v>
      </c>
      <c r="BG304" s="59">
        <f t="shared" si="106"/>
        <v>0</v>
      </c>
      <c r="BH304" s="59">
        <f t="shared" si="107"/>
        <v>0</v>
      </c>
      <c r="BI304" s="59">
        <f t="shared" si="108"/>
        <v>0</v>
      </c>
      <c r="BJ304" s="4" t="s">
        <v>78</v>
      </c>
      <c r="BK304" s="59">
        <f t="shared" si="109"/>
        <v>0</v>
      </c>
      <c r="BL304" s="4" t="s">
        <v>199</v>
      </c>
      <c r="BM304" s="43" t="s">
        <v>751</v>
      </c>
    </row>
    <row r="305" spans="2:65" s="11" customFormat="1" ht="24.2" customHeight="1">
      <c r="B305" s="10"/>
      <c r="C305" s="88" t="s">
        <v>752</v>
      </c>
      <c r="D305" s="88" t="s">
        <v>136</v>
      </c>
      <c r="E305" s="89" t="s">
        <v>753</v>
      </c>
      <c r="F305" s="90" t="s">
        <v>754</v>
      </c>
      <c r="G305" s="91" t="s">
        <v>352</v>
      </c>
      <c r="H305" s="92">
        <v>5390.9</v>
      </c>
      <c r="I305" s="1">
        <v>0</v>
      </c>
      <c r="J305" s="93">
        <f t="shared" si="100"/>
        <v>0</v>
      </c>
      <c r="K305" s="94"/>
      <c r="L305" s="10"/>
      <c r="M305" s="95" t="s">
        <v>1</v>
      </c>
      <c r="N305" s="57" t="s">
        <v>38</v>
      </c>
      <c r="O305" s="96">
        <v>0</v>
      </c>
      <c r="P305" s="96">
        <f t="shared" si="101"/>
        <v>0</v>
      </c>
      <c r="Q305" s="96">
        <v>0</v>
      </c>
      <c r="R305" s="96">
        <f t="shared" si="102"/>
        <v>0</v>
      </c>
      <c r="S305" s="96">
        <v>0</v>
      </c>
      <c r="T305" s="97">
        <f t="shared" si="103"/>
        <v>0</v>
      </c>
      <c r="AR305" s="43" t="s">
        <v>199</v>
      </c>
      <c r="AT305" s="43" t="s">
        <v>136</v>
      </c>
      <c r="AU305" s="43" t="s">
        <v>80</v>
      </c>
      <c r="AY305" s="4" t="s">
        <v>133</v>
      </c>
      <c r="BE305" s="59">
        <f t="shared" si="104"/>
        <v>0</v>
      </c>
      <c r="BF305" s="59">
        <f t="shared" si="105"/>
        <v>0</v>
      </c>
      <c r="BG305" s="59">
        <f t="shared" si="106"/>
        <v>0</v>
      </c>
      <c r="BH305" s="59">
        <f t="shared" si="107"/>
        <v>0</v>
      </c>
      <c r="BI305" s="59">
        <f t="shared" si="108"/>
        <v>0</v>
      </c>
      <c r="BJ305" s="4" t="s">
        <v>78</v>
      </c>
      <c r="BK305" s="59">
        <f t="shared" si="109"/>
        <v>0</v>
      </c>
      <c r="BL305" s="4" t="s">
        <v>199</v>
      </c>
      <c r="BM305" s="43" t="s">
        <v>755</v>
      </c>
    </row>
    <row r="306" spans="2:65" s="77" customFormat="1" ht="22.9" customHeight="1">
      <c r="B306" s="76"/>
      <c r="D306" s="78" t="s">
        <v>72</v>
      </c>
      <c r="E306" s="86" t="s">
        <v>756</v>
      </c>
      <c r="F306" s="86" t="s">
        <v>757</v>
      </c>
      <c r="I306" s="98"/>
      <c r="J306" s="87">
        <f>BK306</f>
        <v>0</v>
      </c>
      <c r="L306" s="76"/>
      <c r="M306" s="81"/>
      <c r="P306" s="82">
        <f>P307</f>
        <v>3.7666279999999999</v>
      </c>
      <c r="R306" s="82">
        <f>R307</f>
        <v>2.62788E-3</v>
      </c>
      <c r="T306" s="83">
        <f>T307</f>
        <v>0</v>
      </c>
      <c r="AR306" s="78" t="s">
        <v>80</v>
      </c>
      <c r="AT306" s="84" t="s">
        <v>72</v>
      </c>
      <c r="AU306" s="84" t="s">
        <v>78</v>
      </c>
      <c r="AY306" s="78" t="s">
        <v>133</v>
      </c>
      <c r="BK306" s="85">
        <f>BK307</f>
        <v>0</v>
      </c>
    </row>
    <row r="307" spans="2:65" s="11" customFormat="1" ht="24.2" customHeight="1">
      <c r="B307" s="10"/>
      <c r="C307" s="88" t="s">
        <v>758</v>
      </c>
      <c r="D307" s="88" t="s">
        <v>136</v>
      </c>
      <c r="E307" s="89" t="s">
        <v>759</v>
      </c>
      <c r="F307" s="90" t="s">
        <v>760</v>
      </c>
      <c r="G307" s="91" t="s">
        <v>146</v>
      </c>
      <c r="H307" s="92">
        <v>21.899000000000001</v>
      </c>
      <c r="I307" s="1">
        <v>0</v>
      </c>
      <c r="J307" s="93">
        <f>ROUND(I307*H307,2)</f>
        <v>0</v>
      </c>
      <c r="K307" s="94"/>
      <c r="L307" s="10"/>
      <c r="M307" s="95" t="s">
        <v>1</v>
      </c>
      <c r="N307" s="57" t="s">
        <v>38</v>
      </c>
      <c r="O307" s="96">
        <v>0.17199999999999999</v>
      </c>
      <c r="P307" s="96">
        <f>O307*H307</f>
        <v>3.7666279999999999</v>
      </c>
      <c r="Q307" s="96">
        <v>1.2E-4</v>
      </c>
      <c r="R307" s="96">
        <f>Q307*H307</f>
        <v>2.62788E-3</v>
      </c>
      <c r="S307" s="96">
        <v>0</v>
      </c>
      <c r="T307" s="97">
        <f>S307*H307</f>
        <v>0</v>
      </c>
      <c r="AR307" s="43" t="s">
        <v>199</v>
      </c>
      <c r="AT307" s="43" t="s">
        <v>136</v>
      </c>
      <c r="AU307" s="43" t="s">
        <v>80</v>
      </c>
      <c r="AY307" s="4" t="s">
        <v>133</v>
      </c>
      <c r="BE307" s="59">
        <f>IF(N307="základní",J307,0)</f>
        <v>0</v>
      </c>
      <c r="BF307" s="59">
        <f>IF(N307="snížená",J307,0)</f>
        <v>0</v>
      </c>
      <c r="BG307" s="59">
        <f>IF(N307="zákl. přenesená",J307,0)</f>
        <v>0</v>
      </c>
      <c r="BH307" s="59">
        <f>IF(N307="sníž. přenesená",J307,0)</f>
        <v>0</v>
      </c>
      <c r="BI307" s="59">
        <f>IF(N307="nulová",J307,0)</f>
        <v>0</v>
      </c>
      <c r="BJ307" s="4" t="s">
        <v>78</v>
      </c>
      <c r="BK307" s="59">
        <f>ROUND(I307*H307,2)</f>
        <v>0</v>
      </c>
      <c r="BL307" s="4" t="s">
        <v>199</v>
      </c>
      <c r="BM307" s="43" t="s">
        <v>761</v>
      </c>
    </row>
    <row r="308" spans="2:65" s="77" customFormat="1" ht="22.9" customHeight="1">
      <c r="B308" s="76"/>
      <c r="D308" s="78" t="s">
        <v>72</v>
      </c>
      <c r="E308" s="86" t="s">
        <v>762</v>
      </c>
      <c r="F308" s="86" t="s">
        <v>763</v>
      </c>
      <c r="I308" s="98"/>
      <c r="J308" s="87">
        <f>BK308</f>
        <v>0</v>
      </c>
      <c r="L308" s="76"/>
      <c r="M308" s="81"/>
      <c r="P308" s="82">
        <f>SUM(P309:P310)</f>
        <v>102.96559999999999</v>
      </c>
      <c r="R308" s="82">
        <f>SUM(R309:R310)</f>
        <v>0.36883199999999999</v>
      </c>
      <c r="T308" s="83">
        <f>SUM(T309:T310)</f>
        <v>0</v>
      </c>
      <c r="AR308" s="78" t="s">
        <v>80</v>
      </c>
      <c r="AT308" s="84" t="s">
        <v>72</v>
      </c>
      <c r="AU308" s="84" t="s">
        <v>78</v>
      </c>
      <c r="AY308" s="78" t="s">
        <v>133</v>
      </c>
      <c r="BK308" s="85">
        <f>SUM(BK309:BK310)</f>
        <v>0</v>
      </c>
    </row>
    <row r="309" spans="2:65" s="11" customFormat="1" ht="33" customHeight="1">
      <c r="B309" s="10"/>
      <c r="C309" s="88" t="s">
        <v>764</v>
      </c>
      <c r="D309" s="88" t="s">
        <v>136</v>
      </c>
      <c r="E309" s="89" t="s">
        <v>765</v>
      </c>
      <c r="F309" s="90" t="s">
        <v>766</v>
      </c>
      <c r="G309" s="91" t="s">
        <v>146</v>
      </c>
      <c r="H309" s="92">
        <v>768.4</v>
      </c>
      <c r="I309" s="1">
        <v>0</v>
      </c>
      <c r="J309" s="93">
        <f>ROUND(I309*H309,2)</f>
        <v>0</v>
      </c>
      <c r="K309" s="94"/>
      <c r="L309" s="10"/>
      <c r="M309" s="95" t="s">
        <v>1</v>
      </c>
      <c r="N309" s="57" t="s">
        <v>38</v>
      </c>
      <c r="O309" s="96">
        <v>3.3000000000000002E-2</v>
      </c>
      <c r="P309" s="96">
        <f>O309*H309</f>
        <v>25.357199999999999</v>
      </c>
      <c r="Q309" s="96">
        <v>2.0000000000000001E-4</v>
      </c>
      <c r="R309" s="96">
        <f>Q309*H309</f>
        <v>0.15368000000000001</v>
      </c>
      <c r="S309" s="96">
        <v>0</v>
      </c>
      <c r="T309" s="97">
        <f>S309*H309</f>
        <v>0</v>
      </c>
      <c r="AR309" s="43" t="s">
        <v>199</v>
      </c>
      <c r="AT309" s="43" t="s">
        <v>136</v>
      </c>
      <c r="AU309" s="43" t="s">
        <v>80</v>
      </c>
      <c r="AY309" s="4" t="s">
        <v>133</v>
      </c>
      <c r="BE309" s="59">
        <f>IF(N309="základní",J309,0)</f>
        <v>0</v>
      </c>
      <c r="BF309" s="59">
        <f>IF(N309="snížená",J309,0)</f>
        <v>0</v>
      </c>
      <c r="BG309" s="59">
        <f>IF(N309="zákl. přenesená",J309,0)</f>
        <v>0</v>
      </c>
      <c r="BH309" s="59">
        <f>IF(N309="sníž. přenesená",J309,0)</f>
        <v>0</v>
      </c>
      <c r="BI309" s="59">
        <f>IF(N309="nulová",J309,0)</f>
        <v>0</v>
      </c>
      <c r="BJ309" s="4" t="s">
        <v>78</v>
      </c>
      <c r="BK309" s="59">
        <f>ROUND(I309*H309,2)</f>
        <v>0</v>
      </c>
      <c r="BL309" s="4" t="s">
        <v>199</v>
      </c>
      <c r="BM309" s="43" t="s">
        <v>767</v>
      </c>
    </row>
    <row r="310" spans="2:65" s="11" customFormat="1" ht="33" customHeight="1">
      <c r="B310" s="10"/>
      <c r="C310" s="88" t="s">
        <v>768</v>
      </c>
      <c r="D310" s="88" t="s">
        <v>136</v>
      </c>
      <c r="E310" s="89" t="s">
        <v>769</v>
      </c>
      <c r="F310" s="90" t="s">
        <v>770</v>
      </c>
      <c r="G310" s="91" t="s">
        <v>146</v>
      </c>
      <c r="H310" s="92">
        <v>768.4</v>
      </c>
      <c r="I310" s="1">
        <v>0</v>
      </c>
      <c r="J310" s="93">
        <f>ROUND(I310*H310,2)</f>
        <v>0</v>
      </c>
      <c r="K310" s="94"/>
      <c r="L310" s="10"/>
      <c r="M310" s="110" t="s">
        <v>1</v>
      </c>
      <c r="N310" s="111" t="s">
        <v>38</v>
      </c>
      <c r="O310" s="112">
        <v>0.10100000000000001</v>
      </c>
      <c r="P310" s="112">
        <f>O310*H310</f>
        <v>77.608400000000003</v>
      </c>
      <c r="Q310" s="112">
        <v>2.7999999999999998E-4</v>
      </c>
      <c r="R310" s="112">
        <f>Q310*H310</f>
        <v>0.21515199999999998</v>
      </c>
      <c r="S310" s="112">
        <v>0</v>
      </c>
      <c r="T310" s="113">
        <f>S310*H310</f>
        <v>0</v>
      </c>
      <c r="AR310" s="43" t="s">
        <v>199</v>
      </c>
      <c r="AT310" s="43" t="s">
        <v>136</v>
      </c>
      <c r="AU310" s="43" t="s">
        <v>80</v>
      </c>
      <c r="AY310" s="4" t="s">
        <v>133</v>
      </c>
      <c r="BE310" s="59">
        <f>IF(N310="základní",J310,0)</f>
        <v>0</v>
      </c>
      <c r="BF310" s="59">
        <f>IF(N310="snížená",J310,0)</f>
        <v>0</v>
      </c>
      <c r="BG310" s="59">
        <f>IF(N310="zákl. přenesená",J310,0)</f>
        <v>0</v>
      </c>
      <c r="BH310" s="59">
        <f>IF(N310="sníž. přenesená",J310,0)</f>
        <v>0</v>
      </c>
      <c r="BI310" s="59">
        <f>IF(N310="nulová",J310,0)</f>
        <v>0</v>
      </c>
      <c r="BJ310" s="4" t="s">
        <v>78</v>
      </c>
      <c r="BK310" s="59">
        <f>ROUND(I310*H310,2)</f>
        <v>0</v>
      </c>
      <c r="BL310" s="4" t="s">
        <v>199</v>
      </c>
      <c r="BM310" s="43" t="s">
        <v>771</v>
      </c>
    </row>
    <row r="311" spans="2:65" s="11" customFormat="1" ht="6.95" customHeight="1">
      <c r="B311" s="38"/>
      <c r="C311" s="39"/>
      <c r="D311" s="39"/>
      <c r="E311" s="39"/>
      <c r="F311" s="39"/>
      <c r="G311" s="39"/>
      <c r="H311" s="39"/>
      <c r="I311" s="39"/>
      <c r="J311" s="39"/>
      <c r="K311" s="39"/>
      <c r="L311" s="10"/>
    </row>
  </sheetData>
  <sheetProtection algorithmName="SHA-512" hashValue="OhOZ7PZ3PjZYarzK00hsvM/1ELXozjD7U8m2EXq7HLAGnpxPb7NSy6Fzxay4cdRARfso6q+VVaR3elZ4gPTsww==" saltValue="VV4Oy2hhkUHlZhhkXzkOFQ==" spinCount="100000" sheet="1" objects="1" scenarios="1"/>
  <mergeCells count="9">
    <mergeCell ref="D120:F120"/>
    <mergeCell ref="D121:F121"/>
    <mergeCell ref="E133:H133"/>
    <mergeCell ref="L2:V2"/>
    <mergeCell ref="E7:H7"/>
    <mergeCell ref="E16:H16"/>
    <mergeCell ref="E25:H25"/>
    <mergeCell ref="E85:H85"/>
    <mergeCell ref="D117:F1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Stavební úpravy Školní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Hrejsová Marcela</dc:creator>
  <cp:lastModifiedBy>Soukup Tomáš</cp:lastModifiedBy>
  <dcterms:created xsi:type="dcterms:W3CDTF">2022-09-09T11:39:47Z</dcterms:created>
  <dcterms:modified xsi:type="dcterms:W3CDTF">2022-09-12T10:20:40Z</dcterms:modified>
</cp:coreProperties>
</file>